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OTAIP C0NAGOPARE-GUAYAS\LOTAIP 2022\MARZO 2023\"/>
    </mc:Choice>
  </mc:AlternateContent>
  <bookViews>
    <workbookView xWindow="-120" yWindow="-120" windowWidth="15600" windowHeight="11160" tabRatio="575" activeTab="8"/>
  </bookViews>
  <sheets>
    <sheet name="Datos" sheetId="22" r:id="rId1"/>
    <sheet name="A1" sheetId="10" r:id="rId2"/>
    <sheet name="A2" sheetId="11" r:id="rId3"/>
    <sheet name="A3" sheetId="12" r:id="rId4"/>
    <sheet name="A4" sheetId="13" r:id="rId5"/>
    <sheet name="B1" sheetId="14" r:id="rId6"/>
    <sheet name="B2" sheetId="15" r:id="rId7"/>
    <sheet name="C" sheetId="16" r:id="rId8"/>
    <sheet name="D" sheetId="17" r:id="rId9"/>
    <sheet name="E" sheetId="18" r:id="rId10"/>
    <sheet name="F" sheetId="19" r:id="rId11"/>
    <sheet name="G" sheetId="20" r:id="rId12"/>
    <sheet name="H" sheetId="2" r:id="rId13"/>
    <sheet name="I" sheetId="9" r:id="rId14"/>
    <sheet name="J" sheetId="8" r:id="rId15"/>
    <sheet name="K" sheetId="7" r:id="rId16"/>
    <sheet name="L" sheetId="6" r:id="rId17"/>
    <sheet name="M" sheetId="5" r:id="rId18"/>
    <sheet name="N" sheetId="4" r:id="rId19"/>
    <sheet name="O" sheetId="3" r:id="rId20"/>
    <sheet name="S+" sheetId="23" r:id="rId21"/>
  </sheets>
  <definedNames>
    <definedName name="_xlnm.Print_Area" localSheetId="1">'A1'!$A$1:$F$26</definedName>
    <definedName name="_xlnm.Print_Area" localSheetId="2">'A2'!$A$1:$D$39</definedName>
    <definedName name="_xlnm.Print_Area" localSheetId="3">'A3'!$A$1:$D$14</definedName>
    <definedName name="_xlnm.Print_Area" localSheetId="4">'A4'!$A$1:$E$18</definedName>
    <definedName name="_xlnm.Print_Area" localSheetId="5">'B1'!$A$1:$I$18</definedName>
    <definedName name="_xlnm.Print_Area" localSheetId="6">'B2'!$A$1:$D$22</definedName>
    <definedName name="_xlnm.Print_Area" localSheetId="7">'C'!$A$1:$M$20</definedName>
    <definedName name="_xlnm.Print_Area" localSheetId="8">D!$A$1:$S$12</definedName>
    <definedName name="_xlnm.Print_Area" localSheetId="9">E!$A$1:$D$10</definedName>
    <definedName name="_xlnm.Print_Area" localSheetId="10">F!$A$1:$D$10</definedName>
    <definedName name="_xlnm.Print_Area" localSheetId="11">G!$A$1:$F$21</definedName>
    <definedName name="_xlnm.Print_Area" localSheetId="12">H!$A$1:$I$10</definedName>
    <definedName name="_xlnm.Print_Area" localSheetId="13">I!$A$1:$H$17</definedName>
    <definedName name="_xlnm.Print_Area" localSheetId="14">J!$A$1:$J$11</definedName>
    <definedName name="_xlnm.Print_Area" localSheetId="15">K!$A$1:$I$43</definedName>
    <definedName name="_xlnm.Print_Area" localSheetId="16">L!$A$1:$L$14</definedName>
    <definedName name="_xlnm.Print_Area" localSheetId="17">M!$A$1:$C$12</definedName>
    <definedName name="_xlnm.Print_Area" localSheetId="18">N!$A$1:$H$14</definedName>
    <definedName name="_xlnm.Print_Area" localSheetId="19">O!$A$1:$G$20</definedName>
    <definedName name="_xlnm.Print_Area" localSheetId="20">'S+'!$A$1:$G$16</definedName>
    <definedName name="Estatuto">'A1'!$E$19</definedName>
    <definedName name="_xlnm.Print_Titles" localSheetId="8">D!$1:$3</definedName>
  </definedNames>
  <calcPr calcId="152511"/>
</workbook>
</file>

<file path=xl/calcChain.xml><?xml version="1.0" encoding="utf-8"?>
<calcChain xmlns="http://schemas.openxmlformats.org/spreadsheetml/2006/main">
  <c r="E50" i="22" l="1"/>
  <c r="G10" i="3" l="1"/>
  <c r="I11" i="16" l="1"/>
  <c r="H11" i="16"/>
  <c r="H5" i="16"/>
  <c r="I6" i="16" l="1"/>
  <c r="H6" i="16"/>
  <c r="H7" i="16" l="1"/>
  <c r="A5" i="23" l="1"/>
  <c r="I62" i="22"/>
  <c r="I13" i="16" l="1"/>
  <c r="I12" i="16"/>
  <c r="J14" i="16" l="1"/>
  <c r="I10" i="16"/>
  <c r="I9" i="16"/>
  <c r="I8" i="16"/>
  <c r="I7" i="16"/>
  <c r="I60" i="22" l="1"/>
  <c r="H10" i="16"/>
  <c r="E37" i="7" l="1"/>
  <c r="E38" i="7"/>
  <c r="E39" i="7"/>
  <c r="E40" i="7"/>
  <c r="E41" i="7"/>
  <c r="E42" i="7"/>
  <c r="E43" i="7"/>
  <c r="H13" i="16" l="1"/>
  <c r="H12" i="16"/>
  <c r="H9" i="16"/>
  <c r="H8" i="16"/>
  <c r="H9" i="14"/>
  <c r="H10" i="14" s="1"/>
  <c r="B41" i="22" l="1"/>
  <c r="C59" i="22" l="1"/>
  <c r="I70" i="22" l="1"/>
  <c r="C64" i="22"/>
  <c r="A5" i="5" s="1"/>
  <c r="C63" i="22"/>
  <c r="G9" i="3" l="1"/>
  <c r="G53" i="22"/>
  <c r="B69" i="22"/>
  <c r="B68" i="22"/>
  <c r="C65" i="22"/>
  <c r="D4" i="19" l="1"/>
  <c r="C60" i="22"/>
  <c r="G7" i="3" s="1"/>
  <c r="C53" i="22"/>
  <c r="B70" i="22"/>
  <c r="I59" i="22"/>
  <c r="I61" i="22"/>
  <c r="G13" i="3" s="1"/>
  <c r="I63" i="22"/>
  <c r="I64" i="22"/>
  <c r="A4" i="5" s="1"/>
  <c r="G55" i="22"/>
  <c r="F10" i="20" s="1"/>
  <c r="E19" i="10" l="1"/>
  <c r="C62" i="22" l="1"/>
  <c r="C4" i="5"/>
  <c r="F16" i="23" l="1"/>
  <c r="F15" i="23"/>
  <c r="F14" i="23"/>
  <c r="F13" i="23"/>
  <c r="F12" i="23"/>
  <c r="F11" i="23"/>
  <c r="G4" i="14"/>
  <c r="G5" i="14" s="1"/>
  <c r="G6" i="14" s="1"/>
  <c r="G7" i="14" s="1"/>
  <c r="G8" i="14" s="1"/>
  <c r="G9" i="14" s="1"/>
  <c r="G10" i="14" s="1"/>
  <c r="G11" i="14" s="1"/>
  <c r="F4" i="14"/>
  <c r="F5" i="14" s="1"/>
  <c r="F6" i="14" s="1"/>
  <c r="F7" i="14" s="1"/>
  <c r="F8" i="14" s="1"/>
  <c r="F9" i="14" s="1"/>
  <c r="F10" i="14" s="1"/>
  <c r="F11" i="14" s="1"/>
  <c r="E4" i="14"/>
  <c r="E5" i="14" s="1"/>
  <c r="E6" i="14" s="1"/>
  <c r="E7" i="14" s="1"/>
  <c r="E8" i="14" s="1"/>
  <c r="E9" i="14" s="1"/>
  <c r="E10" i="14" s="1"/>
  <c r="E11" i="14" s="1"/>
  <c r="D4" i="14"/>
  <c r="D5" i="14" s="1"/>
  <c r="D6" i="14" s="1"/>
  <c r="D7" i="14" s="1"/>
  <c r="D8" i="14" s="1"/>
  <c r="D9" i="14" s="1"/>
  <c r="D10" i="14" s="1"/>
  <c r="D11" i="14" s="1"/>
  <c r="D24" i="10"/>
  <c r="B43" i="22" l="1"/>
  <c r="E3" i="7" s="1"/>
  <c r="B42" i="22"/>
  <c r="E6" i="7" s="1"/>
  <c r="B44" i="22"/>
  <c r="C6" i="5" s="1"/>
  <c r="B46" i="22"/>
  <c r="F10" i="23" s="1"/>
  <c r="B45" i="22"/>
  <c r="D21" i="10"/>
  <c r="C61" i="22"/>
  <c r="G14" i="3" s="1"/>
  <c r="C55" i="22" l="1"/>
  <c r="F11" i="20" s="1"/>
  <c r="I69" i="22"/>
  <c r="E4" i="7" s="1"/>
  <c r="E3" i="9"/>
  <c r="C56" i="22"/>
  <c r="F15" i="20" s="1"/>
  <c r="C54" i="22"/>
  <c r="F6" i="20" s="1"/>
  <c r="G54" i="22"/>
  <c r="F5" i="20" s="1"/>
  <c r="G56" i="22"/>
  <c r="E5" i="20"/>
  <c r="B31" i="22"/>
  <c r="B40" i="22" l="1"/>
  <c r="D11" i="9"/>
  <c r="C12" i="20" l="1"/>
  <c r="B12" i="20"/>
  <c r="E11" i="20"/>
  <c r="E10" i="20"/>
  <c r="C7" i="20"/>
  <c r="B7" i="20"/>
  <c r="E6" i="20"/>
  <c r="D12" i="20" l="1"/>
  <c r="D7" i="20"/>
  <c r="F13" i="3" l="1"/>
  <c r="D13" i="3"/>
  <c r="B13" i="3"/>
  <c r="A13" i="3"/>
  <c r="D16" i="3"/>
  <c r="D17" i="3"/>
  <c r="D18" i="3"/>
  <c r="D19" i="3"/>
  <c r="D20" i="3"/>
  <c r="F4" i="3" s="1"/>
  <c r="D15" i="3"/>
  <c r="C4" i="3"/>
  <c r="A4" i="3"/>
  <c r="F11" i="4"/>
  <c r="F12" i="4"/>
  <c r="B39" i="22"/>
  <c r="A8" i="4" s="1"/>
  <c r="B38" i="22"/>
  <c r="A5" i="4" s="1"/>
  <c r="C8" i="5"/>
  <c r="C9" i="5"/>
  <c r="C10" i="5"/>
  <c r="C11" i="5"/>
  <c r="C12" i="5"/>
  <c r="C7" i="5"/>
  <c r="G11" i="6"/>
  <c r="G12" i="6"/>
  <c r="B37" i="22"/>
  <c r="A8" i="6" s="1"/>
  <c r="B36" i="22"/>
  <c r="A5" i="6" s="1"/>
  <c r="H7" i="8"/>
  <c r="H8" i="8"/>
  <c r="H9" i="8"/>
  <c r="H10" i="8"/>
  <c r="H11" i="8"/>
  <c r="H6" i="8"/>
  <c r="B35" i="22"/>
  <c r="B5" i="8" s="1"/>
  <c r="D14" i="9"/>
  <c r="D15" i="9"/>
  <c r="E7" i="2"/>
  <c r="E8" i="2"/>
  <c r="E18" i="20"/>
  <c r="E19" i="20"/>
  <c r="D6" i="19"/>
  <c r="D7" i="19"/>
  <c r="D8" i="19"/>
  <c r="D9" i="19"/>
  <c r="D10" i="19"/>
  <c r="D5" i="19"/>
  <c r="C6" i="18"/>
  <c r="C7" i="18"/>
  <c r="C8" i="18"/>
  <c r="C9" i="18"/>
  <c r="C10" i="18"/>
  <c r="C5" i="18"/>
  <c r="B34" i="22"/>
  <c r="A4" i="18" s="1"/>
  <c r="G8" i="17"/>
  <c r="G9" i="17"/>
  <c r="G10" i="17"/>
  <c r="G11" i="17"/>
  <c r="G12" i="17"/>
  <c r="G7" i="17"/>
  <c r="B33" i="22"/>
  <c r="G6" i="17" s="1"/>
  <c r="L4" i="17"/>
  <c r="K4" i="17"/>
  <c r="J17" i="16"/>
  <c r="J18" i="16"/>
  <c r="H14" i="16"/>
  <c r="B14" i="22"/>
  <c r="D13" i="9" s="1"/>
  <c r="D12" i="9"/>
  <c r="D17" i="9"/>
  <c r="J19" i="16"/>
  <c r="D18" i="15"/>
  <c r="D19" i="15"/>
  <c r="D20" i="15"/>
  <c r="D21" i="15"/>
  <c r="D22" i="15"/>
  <c r="D17" i="15"/>
  <c r="B32" i="22"/>
  <c r="E12" i="14" s="1"/>
  <c r="A8" i="12"/>
  <c r="E14" i="14"/>
  <c r="E15" i="14"/>
  <c r="E16" i="14"/>
  <c r="E17" i="14"/>
  <c r="E18" i="14"/>
  <c r="E13" i="14"/>
  <c r="D14" i="13"/>
  <c r="D15" i="13"/>
  <c r="D16" i="13"/>
  <c r="D17" i="13"/>
  <c r="D18" i="13"/>
  <c r="D13" i="13"/>
  <c r="C10" i="12"/>
  <c r="C11" i="12"/>
  <c r="C12" i="12"/>
  <c r="C13" i="12"/>
  <c r="C14" i="12"/>
  <c r="C9" i="12"/>
  <c r="C35" i="11"/>
  <c r="C36" i="11"/>
  <c r="C37" i="11"/>
  <c r="C38" i="11"/>
  <c r="C39" i="11"/>
  <c r="D22" i="10"/>
  <c r="C34" i="11"/>
  <c r="D26" i="10"/>
  <c r="D25" i="10"/>
  <c r="G9" i="6" l="1"/>
  <c r="F9" i="4"/>
  <c r="J15" i="16"/>
  <c r="G14" i="6"/>
  <c r="G10" i="6"/>
  <c r="F14" i="4"/>
  <c r="F10" i="4"/>
  <c r="E5" i="2"/>
  <c r="G13" i="6"/>
  <c r="F13" i="4"/>
  <c r="C13" i="3"/>
  <c r="E20" i="20"/>
  <c r="D16" i="9"/>
  <c r="J20" i="16"/>
  <c r="J16" i="16"/>
  <c r="E10" i="2"/>
  <c r="E6" i="2"/>
  <c r="E16" i="20"/>
  <c r="E9" i="2"/>
  <c r="E21" i="20"/>
  <c r="E17" i="20"/>
  <c r="D23" i="10" l="1"/>
  <c r="I14" i="16" l="1"/>
  <c r="G14" i="16"/>
  <c r="K14" i="16"/>
  <c r="L14" i="16"/>
  <c r="M14" i="16" l="1"/>
</calcChain>
</file>

<file path=xl/sharedStrings.xml><?xml version="1.0" encoding="utf-8"?>
<sst xmlns="http://schemas.openxmlformats.org/spreadsheetml/2006/main" count="895" uniqueCount="558">
  <si>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</si>
  <si>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</si>
  <si>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</si>
  <si>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</si>
  <si>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CORREO ELECTRÓNICO DEL O LA RESPONSABLE DE LA UNIDAD POSEEDORA DE LA INFORMACIÓN:</t>
  </si>
  <si>
    <t>NÚMERO TELEFÓNICO DEL O LA RESPONSABLE DE LA UNIDAD POSEEDORA DE LA INFORMACIÓN:</t>
  </si>
  <si>
    <t>s) Lor organismos seccionales, informarán oportunamente a la ciudadanía de las resoluciones que adopataren, mediante la publicación de las actas de las respectivas sesiones de estos cuerpos colegiado, así como sus planes de desarrollo local</t>
  </si>
  <si>
    <t>Instacia que emite la resolución</t>
  </si>
  <si>
    <t>UNIDAD POSEEDORA DE LA INFORMACIÓN - LITERAL s):</t>
  </si>
  <si>
    <t>RESPONSABLE DE LA UNIDAD POSEEDORA DE LA INFORMACIÓN DEL LITERAL s):</t>
  </si>
  <si>
    <t xml:space="preserve">Plan de Desarrollo Local </t>
  </si>
  <si>
    <t>Plan de Ordenamiento Territorial</t>
  </si>
  <si>
    <t>Número y fecha del Acta</t>
  </si>
  <si>
    <t>Resumen de la resolución</t>
  </si>
  <si>
    <t>Número y fecha</t>
  </si>
  <si>
    <t>Descripción de la materia</t>
  </si>
  <si>
    <t>Link para descargar el documento de la resolución</t>
  </si>
  <si>
    <t>GOBIERNOS SECCIONALES (Resoluciones, Actas de Sesiones, Planes de Desarrollo, Plan de Ordenamiento Territorial y Ordenanzas emitidas)</t>
  </si>
  <si>
    <t>Link para descargar el Acta de la Sesión</t>
  </si>
  <si>
    <t>RESPONSABLE DE LA UNIDAD POSEEDORA DE LA INFORMACIÓN DEL LITERAL h):</t>
  </si>
  <si>
    <t>UNIDAD POSEEDORA DE LA INFORMACION - LITERAL h):</t>
  </si>
  <si>
    <t>Link para descargar el cumplimiento de recomendaciones del informe de auditoría</t>
  </si>
  <si>
    <t>Link al sitio web de la Contraloría General del Estado para buscar el informe de auditoría aprobado
(gubernamental o interna)</t>
  </si>
  <si>
    <t>Area o proceso auditado</t>
  </si>
  <si>
    <t>Período analizado</t>
  </si>
  <si>
    <t>Nombre del examen</t>
  </si>
  <si>
    <t>Tipo de examen</t>
  </si>
  <si>
    <t>Número del informe</t>
  </si>
  <si>
    <t>No.</t>
  </si>
  <si>
    <t>h) Los resultados de las auditorías internas y gubernamentales al ejercicio presupuestal</t>
  </si>
  <si>
    <t>RESPONSABLE DE LA UNIDAD POSEEDORA DE LA INFORMACIÓN DEL LITERAL o):</t>
  </si>
  <si>
    <t>UNIDAD POSEEDORA DE LA INFORMACIÓN - LITERAL o):</t>
  </si>
  <si>
    <t>Link para descargar la resolución o acuerdo para la creación del comité de transparencia y determinación de las Unidades Poseedoras de la Información</t>
  </si>
  <si>
    <t>Correo electrónico de la o el responsable</t>
  </si>
  <si>
    <t>Apartado postal</t>
  </si>
  <si>
    <t>Extensión</t>
  </si>
  <si>
    <t>Número telefónico</t>
  </si>
  <si>
    <t>Dirección de la oficina</t>
  </si>
  <si>
    <t>Nombres y apellidos de la o el responsable</t>
  </si>
  <si>
    <t>Responsable de presidir el comité de transparencia (Resolución No. 007-DPE-CGAJ)</t>
  </si>
  <si>
    <t>Enlace para la recepción de solicitudes de acceso a la información pública por vía electrónica</t>
  </si>
  <si>
    <t>Listado de responsables provinciales y/o regionales para atender las solicitudes de acceso a la información pública (aplica para entidades con procesos desconcentrados)</t>
  </si>
  <si>
    <t>Resolución a través de la cual la máxima autoridad de la institución delega a sus representantes desconcentrados para recibir y contestar las solicitudes de acceso a la información pública (Art. 13 del Reglamento General a la Ley Orgánica de Transparencia y Acceso a la Información Pública (LOTAIP)</t>
  </si>
  <si>
    <t>Link para descargar documentos</t>
  </si>
  <si>
    <t>Atención de las solicitudes de acceso a la información pública en las entidades obligadas por la LOTAIP (Resolución No. 046-DPE-CGAJ)</t>
  </si>
  <si>
    <t>Dirección electronica</t>
  </si>
  <si>
    <t>Denominación del puesto que ocupa</t>
  </si>
  <si>
    <t>Nombres y apellidos de la máxima autoridad de la institución</t>
  </si>
  <si>
    <t>o) El nombre, dirección de la oficina, apartado postal y dirección electrónica del responsable de atender la información pública de que trata esta Ley</t>
  </si>
  <si>
    <t>RESPONSABLE DE LA UNIDAD POSEEDORA DE LA INFORMACIÓN DEL LITERAL n):</t>
  </si>
  <si>
    <t>UNIDAD POSEEDORA DE LA INFORMACIÓN - LITERAL n):</t>
  </si>
  <si>
    <t>Valor del viático</t>
  </si>
  <si>
    <t>Link para descargar el informe de actividades y productos alcanzados con justificativos de movilización</t>
  </si>
  <si>
    <t>Motivo del viaje</t>
  </si>
  <si>
    <t>Fecha de finalización del viaje</t>
  </si>
  <si>
    <t>Fecha de inicio del viaje</t>
  </si>
  <si>
    <t>Puesto insitucional</t>
  </si>
  <si>
    <t>Nombres y apellidos de las y los servidores públicos</t>
  </si>
  <si>
    <t>Viáticos internacionales</t>
  </si>
  <si>
    <t>Viáticos nacionales</t>
  </si>
  <si>
    <t>n) Los viáticos, informes de trabajo y justificativos de movilización nacional o internacional de las autoridades, dignatarios y funcionarios públicos</t>
  </si>
  <si>
    <t>RESPONSABLE DE LA UNIDAD POSEEDORA DE LA INFORMACIÓN DEL LITERAL m):</t>
  </si>
  <si>
    <t>UNIDAD POSEEDORA DE LA INFORMACIÓN - LITERAL m):</t>
  </si>
  <si>
    <t>Informe de distribución del gasto en publicidad contratado en cada medio de comunicación</t>
  </si>
  <si>
    <t>Detalle de otros mecanismos de rendición de cuentas que la institución haya realizado 
(link de descarga)</t>
  </si>
  <si>
    <t>Link para descargar el Informe de cumplimiento del Derecho de Acceso a la Información Pública (Art. 12 LOTAIP)</t>
  </si>
  <si>
    <t>Link para descargar el Informe de Rendición de Cuentas</t>
  </si>
  <si>
    <t xml:space="preserve">m) Mecanismos de rendición de cuentas a la ciudadanía, tales como metas e informes de gestión e indicadores de desempeño </t>
  </si>
  <si>
    <t>RESPONSABLE DE LA UNIDAD POSEEDORA DE LA INFORMACIÓN DEL LITERAL l):</t>
  </si>
  <si>
    <t>UNIDAD POSEEDORA DE LA INFORMACIÓN - LITERAL l):</t>
  </si>
  <si>
    <t>Link para descargar el contrato de crédito interno</t>
  </si>
  <si>
    <t>Desembolsos por efectuar</t>
  </si>
  <si>
    <t>Desembolsos efectuados</t>
  </si>
  <si>
    <t>Fondos con los que se cancelará la obligación crediticia</t>
  </si>
  <si>
    <t>Monto suscrito</t>
  </si>
  <si>
    <t>Plazo</t>
  </si>
  <si>
    <t>Tasa de Interés (%)</t>
  </si>
  <si>
    <t>Nombre del acreedor</t>
  </si>
  <si>
    <t>Nombre del ejecutor</t>
  </si>
  <si>
    <t>Nombre del deudor</t>
  </si>
  <si>
    <t>Fecha de suscripción o renovación</t>
  </si>
  <si>
    <t>Objeto del Endeudamiento</t>
  </si>
  <si>
    <t>Contratos de créditos internos</t>
  </si>
  <si>
    <t>Link para descargar el contrato de crédito externo</t>
  </si>
  <si>
    <t>Contratos de créditos externos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</si>
  <si>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</si>
  <si>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RESPONSABLE DE LA UNIDAD POSEEDORA DE LA INFORMACIÓN DEL LITERAL k):</t>
  </si>
  <si>
    <t>UNIDAD POSEEDORA DE LA INFORMACIÓN - LITERAL k):</t>
  </si>
  <si>
    <t>TOTAL PLANES Y PROGRAMAS EN EJECUCIÓN</t>
  </si>
  <si>
    <t>Link para descargar el documento completo del proyecto aprobado por la SENPLADES</t>
  </si>
  <si>
    <t xml:space="preserve">Estado actual de avance por proyecto (link para descargar el documento) </t>
  </si>
  <si>
    <t>Fecha de culminación</t>
  </si>
  <si>
    <t>Fecha de inicio</t>
  </si>
  <si>
    <t>Montos presupuestados programados</t>
  </si>
  <si>
    <t>Metas</t>
  </si>
  <si>
    <t xml:space="preserve">Objetivos estratégicos </t>
  </si>
  <si>
    <t>Plan Anual de Inversiones (PAI)</t>
  </si>
  <si>
    <t>Plan Operativo Anual - POA y sus reformas aprobadas</t>
  </si>
  <si>
    <t>Plan Estratégico Institucional</t>
  </si>
  <si>
    <t>k) Planes y programas de la institución en ejecución</t>
  </si>
  <si>
    <t>RESPONSABLE DE LA UNIDAD POSEEDORA DE LA INFORMACIÓN DEL LITERAL j):</t>
  </si>
  <si>
    <t>UNIDAD POSEEDORA DE LA INFORMACIÓN - LITERAL j):</t>
  </si>
  <si>
    <t>SI / NO</t>
  </si>
  <si>
    <t>Enlace al portal web de contratación pública (contratistas incumplidos)</t>
  </si>
  <si>
    <t>Existe un proceso de apelación por parte del contratista</t>
  </si>
  <si>
    <t>Causas del incumplimiento</t>
  </si>
  <si>
    <t>Fecha en el que se declaró incumplido el contratista</t>
  </si>
  <si>
    <t xml:space="preserve">Monto </t>
  </si>
  <si>
    <t>Objeto del Contrato</t>
  </si>
  <si>
    <t>Tipo de contrato</t>
  </si>
  <si>
    <t>RUC del contratista</t>
  </si>
  <si>
    <t>Nombre del contratista (personas naturales) o razón social (personas jurídicas)</t>
  </si>
  <si>
    <t xml:space="preserve">No. </t>
  </si>
  <si>
    <t>j) Un listado de las empresas y personas que han incumplido contratos con dicha institución</t>
  </si>
  <si>
    <t>RESPONSABLE DE LA UNIDAD POSEEDORA DE LA INFORMACIÓN DEL LITERAL i):</t>
  </si>
  <si>
    <t>UNIDAD POSEEDORA DE LA INFORMACIÓN - LITERAL i):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</si>
  <si>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</si>
  <si>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VALOR TOTAL CONTRATACIÓN DE LA INSTITUCIÓN QUE REPORTA</t>
  </si>
  <si>
    <t>LINK PARA DESCARGAR EL LISTADO DE ÍNIFIMA CUANTÍA POR INSTITUCIÓN</t>
  </si>
  <si>
    <t xml:space="preserve">VALOR TOTAL DE ÍNFIMAS CUANTÍAS EJECUTADAS </t>
  </si>
  <si>
    <t>LINK PARA DESCARGAR EL LISTADO DE CATÁLOGO ELECTRÓNICO EJECUTADO POR INSTITUCIÓN</t>
  </si>
  <si>
    <t>LINK PARA DESCARGAR EL PROCESO DE CONTRATACIÓN DESDE EL PORTAL DE COMPRAS PÚBLICAS</t>
  </si>
  <si>
    <t>ETAPA DE LA CONTRATACIÓN</t>
  </si>
  <si>
    <t>MONTO DE LA ADJUDICACIÓN (USD)</t>
  </si>
  <si>
    <t>OBJETO DEL PROCESO</t>
  </si>
  <si>
    <t>TIPO DEL PROCESO</t>
  </si>
  <si>
    <t>CÓDIGO DEL PROCESO</t>
  </si>
  <si>
    <t>SISTEMA OFICIAL DE CONTRATACIÓN PÚBLICA</t>
  </si>
  <si>
    <t>Portal de Compras Públicas (SERCOP)</t>
  </si>
  <si>
    <t>Plan Anual de Contratación (PAC) vigente con reformas (link para descargar desde el portal de compraspublicas)</t>
  </si>
  <si>
    <t>Plan Anual de Contratación (PAC) al 15 de enero (Art. 22 de la Ley Orgánica del Sistema Nacional de Contratación Pública)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</si>
  <si>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</si>
  <si>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RESPONSABLE DE LA UNIDAD POSEEDORA DE LA INFORMACIÓN DEL LITERAL a1):</t>
  </si>
  <si>
    <t>UNIDAD POSEEDORA DE LA INFORMACION - LITERAL a1):</t>
  </si>
  <si>
    <t xml:space="preserve">PERIODICIDAD DE ACTUALIZACIÓN DE LA INFORMACIÓN:  </t>
  </si>
  <si>
    <t>LINK PARA DESCARGAR EL ESTATUTO ORGÁNICO / ESTATUTO POR PROCESOS</t>
  </si>
  <si>
    <t>insertar imagen del organigrama institucional formato jpg</t>
  </si>
  <si>
    <t>Literal a1) Estructura orgánica funcional</t>
  </si>
  <si>
    <t xml:space="preserve">Art. 7 de la Ley Orgánica de Transparencia y Acceso a la Información Pública - LOTAIP </t>
  </si>
  <si>
    <t>RESPONSABLE DE LA UNIDAD POSEEDORA DE LA INFORMACIÓN DEL LITERAL a2):</t>
  </si>
  <si>
    <t>UNIDAD POSEEDORA DE LA INFORMACIÓN - LITERAL a2):</t>
  </si>
  <si>
    <t>18 de Mayo del 2004</t>
  </si>
  <si>
    <t xml:space="preserve">Reglamento General a la Ley Orgánica de  Transparencia
y Acceso a la Información Pública </t>
  </si>
  <si>
    <t>R. O. No. 337</t>
  </si>
  <si>
    <t>Reglamento General a la Ley Orgánica de Transparencia y 
Acceso a la Información Pública (LOTAIP)</t>
  </si>
  <si>
    <t>06 de Octubre del 2010</t>
  </si>
  <si>
    <t>Reglamento a la LOSEP</t>
  </si>
  <si>
    <t>R. O. No. 294</t>
  </si>
  <si>
    <t>Reglamento a la Ley Orgánica de Servicio Público
(LOSEP)</t>
  </si>
  <si>
    <t>20 de Marzo del 2013</t>
  </si>
  <si>
    <t>Reglamento General a la Ley Orgánica del Sistema  
Nacional de Contratación Pública</t>
  </si>
  <si>
    <t>R. O. No. 916</t>
  </si>
  <si>
    <t>Reglamento General a la Ley Orgánica del Sistema
Nacional de Contratación Pública (LOSNCP)</t>
  </si>
  <si>
    <t>Reglamentos</t>
  </si>
  <si>
    <t>07 de julio de 2017</t>
  </si>
  <si>
    <t>Código Orgánico  Administrativo</t>
  </si>
  <si>
    <t>R. O. Suplemento No. 031</t>
  </si>
  <si>
    <t>Código Orgánico Administrativo</t>
  </si>
  <si>
    <t>21 de enero de 2014</t>
  </si>
  <si>
    <t>Código Orgánico  de Coordinación Territorial,  Descentralización y Autonomía</t>
  </si>
  <si>
    <t>R. O. No. 166</t>
  </si>
  <si>
    <t>Código Orgánico de Coordinación Territorial,  Descentralización y Autonomía  - COOTAD</t>
  </si>
  <si>
    <t>10 de abril de 2015</t>
  </si>
  <si>
    <t>Código del Trabajo</t>
  </si>
  <si>
    <t>R.O. Suplemento No. 483</t>
  </si>
  <si>
    <t>Códigos</t>
  </si>
  <si>
    <t>23 de octubre de 2018</t>
  </si>
  <si>
    <t>Ley Orgánica para la Optimización y Eficiencia 
de  Trámites  Administrativos (LOOETA)</t>
  </si>
  <si>
    <t>R. O. Segundo Suplemento No.
353</t>
  </si>
  <si>
    <t>Ley Orgánica para la Optimización y Eficiencia de
Trámites Administrativos (LOOETA)</t>
  </si>
  <si>
    <t>12 de junio del 2002</t>
  </si>
  <si>
    <t>Contraloría General</t>
  </si>
  <si>
    <t>R. O. No. 595</t>
  </si>
  <si>
    <t>Ley Orgánica de la Contraloría General del Estado</t>
  </si>
  <si>
    <t>Ley Orgánica de Transparencia y Acceso 
a la  Información Pública</t>
  </si>
  <si>
    <t>Ley Orgánica de Transparencia y Acceso a la
Información Pública (LOTAIP)</t>
  </si>
  <si>
    <t>06 de Octubre 2010</t>
  </si>
  <si>
    <t>Ley Orgánica de Servicio Público</t>
  </si>
  <si>
    <t>Ley Orgánica de Servicio Público (LOSEP)</t>
  </si>
  <si>
    <t>14 de octubre del 2013</t>
  </si>
  <si>
    <t>Ley Orgánica del Sistema Nacional de Contratación  Pública</t>
  </si>
  <si>
    <t>R. O. No. 395</t>
  </si>
  <si>
    <t>Ley Orgánica del Sistema Nacional de Contratación
Pública (LOSNCP)</t>
  </si>
  <si>
    <t>24 de novienbre  del 2014</t>
  </si>
  <si>
    <t>Ley Orgánica del Consejo de Participación  
Ciudadana  y Control Social</t>
  </si>
  <si>
    <t>R. O. No. 22</t>
  </si>
  <si>
    <t>Ley Orgánica del Consejo de Participación Ciudadana y
Control Social (CPCCS)</t>
  </si>
  <si>
    <t>20 de Abril 2015</t>
  </si>
  <si>
    <t xml:space="preserve">Ley Orgánica para la Justicia Laboral y  
Reconocimiento del Trabajo en el Hogar </t>
  </si>
  <si>
    <t>R.O. No. 483</t>
  </si>
  <si>
    <t>Ley Orgánica para la Justicia Laboral y Reconocimiento
del Trabajo en el Hogar</t>
  </si>
  <si>
    <t>28 de Marzo 2016</t>
  </si>
  <si>
    <t>Ley Orgánica para la Promoción  del Trabajo Juvenil,  Regulación  Excepcional de la Jornada de Trabajo,  Cesantía y Seguro de Desempleo</t>
  </si>
  <si>
    <t>R. O. No. 720</t>
  </si>
  <si>
    <t>Ley Orgánica para la Promoción  del Trabajo Juvenil, Regulación  Excepcional de la Jornada de Trabajo, Cesantía y Seguro de Desempleo</t>
  </si>
  <si>
    <t>Leyes orgánicas</t>
  </si>
  <si>
    <t>20 de octubre de 2008</t>
  </si>
  <si>
    <t>Constitución de la República</t>
  </si>
  <si>
    <t>R.O. No. 449</t>
  </si>
  <si>
    <t>Constitución de la República del Ecuador</t>
  </si>
  <si>
    <t>Carta Suprema</t>
  </si>
  <si>
    <t>Link para descargar la norma jurídica</t>
  </si>
  <si>
    <t>Publicación Registro Oficial (Número y fecha)</t>
  </si>
  <si>
    <t>Norma Jurídica</t>
  </si>
  <si>
    <t>Tipo de la Norma</t>
  </si>
  <si>
    <t>Literal a2) Base legal que la rige</t>
  </si>
  <si>
    <t>RESPONSABLE DE LA UNIDAD POSEEDORA DE LA INFORMACIÓN DEL LITERAL a3):</t>
  </si>
  <si>
    <t>UNIDAD POSEEDORA DE LA INFORMACION - LITERAL a3):</t>
  </si>
  <si>
    <t>Detalle correspondiente a la reserva de información</t>
  </si>
  <si>
    <t>Link para descargar el contenido de la regulación o procedimiento</t>
  </si>
  <si>
    <t>Fecha de la regulación o del procedimiento</t>
  </si>
  <si>
    <t>No. del documento</t>
  </si>
  <si>
    <t>Regulación o procedimiento que expide la resolución, reglamento, instructivo o manual</t>
  </si>
  <si>
    <t>Literal a3) Regulaciones y procedimientos internos aplicables a la entidad</t>
  </si>
  <si>
    <t>RESPONSABLE DE LA UNIDAD POSEEDORA DE LA INFORMACIÓN DEL LITERAL a4):</t>
  </si>
  <si>
    <t>UNIDAD POSEEDORA DE LA INFORMACION - LITERAL a4):</t>
  </si>
  <si>
    <t>NIVEL DE APOYO / ASESORÍA</t>
  </si>
  <si>
    <t>PROCESOS AGREGADORES DE VALOR / NIVEL OPERATIVO</t>
  </si>
  <si>
    <t>PRESIDENTE</t>
  </si>
  <si>
    <t>PROCESOS GOBERNANTES / NIVEL DIRECTIVO</t>
  </si>
  <si>
    <t xml:space="preserve">Objetivo de la unidad </t>
  </si>
  <si>
    <t>Descripción de la unidad</t>
  </si>
  <si>
    <t>Literal a4) Las metas y objetivos de las unidades administrativas de conformidad con sus programas operativos</t>
  </si>
  <si>
    <t>RESPONSABLE DE LA UNIDAD POSEEDORA DE LA INFORMACIÓN DEL LITERAL b1):</t>
  </si>
  <si>
    <t>UNIDAD POSEEDORA DE LA INFORMACION - LITERAL b1):</t>
  </si>
  <si>
    <t>LINK A  BASE DE DATOS O SISTEMA DE BUSQUEDA (OPCIONAL):</t>
  </si>
  <si>
    <t>Correo Electrónico institucional</t>
  </si>
  <si>
    <t>Extensión telefónica</t>
  </si>
  <si>
    <t>Teléfono institucional</t>
  </si>
  <si>
    <t>Ciudad en la que labora</t>
  </si>
  <si>
    <t>Dirección institucional</t>
  </si>
  <si>
    <t>Unidad a la que pertenece</t>
  </si>
  <si>
    <t>Puesto Institucional</t>
  </si>
  <si>
    <t xml:space="preserve">Apellidos y Nombres de los servidores y servidoras </t>
  </si>
  <si>
    <t>Literal b1) El directorio completo de la institución</t>
  </si>
  <si>
    <t>RESPONSABLE DE LA UNIDAD POSEEDORA DE LA INFORMACIÓN DEL LITERAL b2):</t>
  </si>
  <si>
    <t>UNIDAD POSEEDORA DE LA INFORMACION - LITERAL b2):</t>
  </si>
  <si>
    <t xml:space="preserve">ASESORÍAS / NIVEL DE APOYO </t>
  </si>
  <si>
    <t>Apellidos y nombres de los servidores y servidoras</t>
  </si>
  <si>
    <t>Literal b2) Distributivo de personal de la institución</t>
  </si>
  <si>
    <t>RESPONSABLE DE LA UNIDAD POSEEDORA DE LA INFORMACIÓN DEL LITERAL c):</t>
  </si>
  <si>
    <t>UNIDAD POSEEDORA DE LA INFORMACION - LITERAL c):</t>
  </si>
  <si>
    <t>TOTAL DE REMUNERACIONES UNIFICADAS</t>
  </si>
  <si>
    <t>Total ingresos adicionales</t>
  </si>
  <si>
    <t>Encargos y subrogaciones</t>
  </si>
  <si>
    <t>Horas suplementarias y extraordinarias</t>
  </si>
  <si>
    <t>Décima Cuarta Remuneración</t>
  </si>
  <si>
    <t>Décimo Tercera Remuneración</t>
  </si>
  <si>
    <t>Remuneración unificada (anual)</t>
  </si>
  <si>
    <t>Remuneración mensual unificada</t>
  </si>
  <si>
    <t>Grado jerárquico o escala al que pertenece el puesto</t>
  </si>
  <si>
    <t>Número de partida presupuestaria</t>
  </si>
  <si>
    <t>Regimen laboral al que pertenece</t>
  </si>
  <si>
    <t>Ingresos adicionales</t>
  </si>
  <si>
    <t>Remuneraciones mensuales</t>
  </si>
  <si>
    <t>c) La remuneración mensual por puesto y todo ingreso adicional, incluso el sistema de compensación, según lo establezcan las disposiciones correspondientes</t>
  </si>
  <si>
    <t>RESPONSABLE DE LA UNIDAD POSEEDORA DE LA INFORMACIÓN DEL LITERAL d):</t>
  </si>
  <si>
    <t>UNIDAD POSEEDORA DE LA INFORMACION - LITERAL d):</t>
  </si>
  <si>
    <t>Para ser llenado por las instituciones que disponen de Portal de Trámites Ciudadanos (PTC)</t>
  </si>
  <si>
    <t>Oficinas a nivel nacional: presencial / ventanilla / sitio web institucional</t>
  </si>
  <si>
    <t>Ciudadanía en general</t>
  </si>
  <si>
    <t>10 días plazo más
5 días de prórroga</t>
  </si>
  <si>
    <t>Gratuito</t>
  </si>
  <si>
    <t>1. La solicitud de acceso a la información pública llega a la máxima autoridad de la institución.
2. Pasa al área que genera, produce o custodia la información.
3. Se remite a la máxima autoridad para la firma de la respuesta o a quien haya delegado oficialmente en cumplimiento del Art. 13 del Reglamento a la LOTAIP.
4. Entrega de la comunicación con la respuesta al o la solicitante.</t>
  </si>
  <si>
    <t>1. Llenar el requerimiento de información pública; ó 
2. Llenar la información si el servicio está disponible en internet (en línea).
3. Realizar el seguimiento a la solicitud hasta la entrega de la respuesta.</t>
  </si>
  <si>
    <t>Servicio orientado a la población en general que desea conocer la información que genera, produce o custodia (nombre completo de la entidad) y que es reportada en cumplimiento con lo dispuesto en la Ley Orgánica de Transparencia y Acceso a la Información Pública (LOTAIP).</t>
  </si>
  <si>
    <t>Solicitud de acceso a la información pública.</t>
  </si>
  <si>
    <t>Porcentaje de satisfacción sobre el uso del servicio</t>
  </si>
  <si>
    <t xml:space="preserve">Número de ciudadanos / ciudadanas que accedieron al servicio acumulativo 
</t>
  </si>
  <si>
    <t>Número de ciudadanos / ciudadanas que accedieron al servicio en el último período
(mensual)</t>
  </si>
  <si>
    <t>Link para el servicio por internet (on line)</t>
  </si>
  <si>
    <t>Link para descargar el formulario de servicios</t>
  </si>
  <si>
    <t>Dirección y teléfono de la oficina y dependencia que ofrece el servicio
(link para direccionar a la página de inicio del sitio web y/o descripción manual)</t>
  </si>
  <si>
    <t>Oficinas y dependencias que ofrecen el servicio</t>
  </si>
  <si>
    <t>Costo</t>
  </si>
  <si>
    <t>Procedimiento interno que sigue el servicio</t>
  </si>
  <si>
    <t>Descripción del servicio</t>
  </si>
  <si>
    <t>Denominación del servicio</t>
  </si>
  <si>
    <t>d) Los servicios que ofrece y las formas de acceder a ellos, horarios de atención y demás indicaciones necesarias, para que la ciudadanía pueda ejercer sus derechos y cumplir sus obligaciones</t>
  </si>
  <si>
    <t>RESPONSABLE DE LA UNIDAD POSEEDORA DE LA INFORMACIÓN DEL LITERAL e):</t>
  </si>
  <si>
    <t>UNIDAD POSEEDORA DE LA INFORMACIÓN - LITERAL e):</t>
  </si>
  <si>
    <t>Link para decargar el contrato colectivo completo, anexos y reformas</t>
  </si>
  <si>
    <t>Fecha de la última reforma o revisión del contrato colectivo</t>
  </si>
  <si>
    <t>Fecha de suscripción del contrato colectivo</t>
  </si>
  <si>
    <t>Denominación de la organización sindical</t>
  </si>
  <si>
    <t>e) Texto íntegro de todos los contratos colectivos vigentes en la institución, así como sus anexos y reformas</t>
  </si>
  <si>
    <t>RESPONSABLE DE LA UNIDAD POSEEDORA DE LA INFORMACIÓN DEL LITERAL f):</t>
  </si>
  <si>
    <t>UNIDAD POSEEDORA DE LA INFORMACIÓN - LITERAL f):</t>
  </si>
  <si>
    <t>Este formulario le permite solicitar información pública, que se genera o se encuentra en poder de la entidad, de conformidad con la Ley Orgánica de Transparencia y Acceso a la Información Pública - LOTAIP (ARTS. 9 Y 19).</t>
  </si>
  <si>
    <t>Solicitud para ejercer el derecho humano de acceso a la información pública.</t>
  </si>
  <si>
    <t>1. Acceso a la información pública</t>
  </si>
  <si>
    <t>Link para descargar el formulario / Portal de Trámites Ciudadanos</t>
  </si>
  <si>
    <t>Descripción del formulario</t>
  </si>
  <si>
    <t>Denominación del formulario</t>
  </si>
  <si>
    <t>Tipo de trámite</t>
  </si>
  <si>
    <t>f) Se publicarán los formularios o formatos de solicitudes que se requieran para los trámites inherentes a su campo de acción</t>
  </si>
  <si>
    <t>Link para descargar el listado de destinatarios de recursos públicos</t>
  </si>
  <si>
    <t>Destinatario de entrega de recursos públicos</t>
  </si>
  <si>
    <t>Total</t>
  </si>
  <si>
    <t>Interno / Externo</t>
  </si>
  <si>
    <t>Inversión</t>
  </si>
  <si>
    <t>Fondos Fiscales</t>
  </si>
  <si>
    <t>Corriente</t>
  </si>
  <si>
    <t>Link para descargar el presupuesto anual liquidado</t>
  </si>
  <si>
    <r>
      <t xml:space="preserve">Resultados operativos 
</t>
    </r>
    <r>
      <rPr>
        <sz val="12"/>
        <rFont val="Calibri"/>
        <family val="2"/>
      </rPr>
      <t>(% de gestión cumplida)</t>
    </r>
  </si>
  <si>
    <t>Financiamiento</t>
  </si>
  <si>
    <t>Gastos</t>
  </si>
  <si>
    <t>Ingresos</t>
  </si>
  <si>
    <t>Tipo</t>
  </si>
  <si>
    <t>Monto total del presupuesto anual liquidado (ejercicio fiscal anterior)</t>
  </si>
  <si>
    <t xml:space="preserve">Monto total del presupuesto anual 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</si>
  <si>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</si>
  <si>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>RESP INFORMACION PUBLICA</t>
  </si>
  <si>
    <t>RESPONSABLE DE LA UNIDAD</t>
  </si>
  <si>
    <t xml:space="preserve">UNIDAD POSEEDORA </t>
  </si>
  <si>
    <t>FECHA</t>
  </si>
  <si>
    <t>NOMBRE PRESIDENTE/A</t>
  </si>
  <si>
    <t>DATOS TESORERÍA</t>
  </si>
  <si>
    <t>LITERALES TESORERIA</t>
  </si>
  <si>
    <t>DATOS  GENERALES</t>
  </si>
  <si>
    <t>DATOS PRESIDENTE</t>
  </si>
  <si>
    <t>DIRECCION</t>
  </si>
  <si>
    <t xml:space="preserve">PERIODICIDAD ACTUALIZACIÓN
 DE LA INFORMACIÓN:  </t>
  </si>
  <si>
    <t>LINK PARA DESCARGAR EL REPORTE DE GOBIERNO POR RESULTADOS (GPR)</t>
  </si>
  <si>
    <t xml:space="preserve">NO APLICA </t>
  </si>
  <si>
    <t>LITERAL</t>
  </si>
  <si>
    <t>A3</t>
  </si>
  <si>
    <t>B1</t>
  </si>
  <si>
    <t>LOSEP</t>
  </si>
  <si>
    <t>La informacion se dipone en la entidad cuando la ciudadania lo solicite sera entregada mediante los mescanismos ya detallados</t>
  </si>
  <si>
    <t>SI</t>
  </si>
  <si>
    <t>D</t>
  </si>
  <si>
    <r>
      <t xml:space="preserve">Cómo acceder al servicio
</t>
    </r>
    <r>
      <rPr>
        <sz val="10"/>
        <rFont val="Calibri"/>
        <family val="2"/>
      </rPr>
      <t>(Se describe el detalle del proceso que debe seguir la o el ciudadano para la obtención del servicio).</t>
    </r>
  </si>
  <si>
    <r>
      <t xml:space="preserve">Requisitos para la obtención del servicio
</t>
    </r>
    <r>
      <rPr>
        <sz val="10"/>
        <rFont val="Calibri"/>
        <family val="2"/>
      </rPr>
      <t>(Se deberá listar los requisitos que exige la obtención del servicio y donde se obtienen)</t>
    </r>
  </si>
  <si>
    <r>
      <t xml:space="preserve">Horario de atención al público
</t>
    </r>
    <r>
      <rPr>
        <sz val="10"/>
        <rFont val="Calibri"/>
        <family val="2"/>
      </rPr>
      <t>(Detallar los días de la semana y horarios)</t>
    </r>
  </si>
  <si>
    <r>
      <t xml:space="preserve">Tiempo estimado de respuesta
</t>
    </r>
    <r>
      <rPr>
        <sz val="10"/>
        <rFont val="Calibri"/>
        <family val="2"/>
      </rPr>
      <t>(Horas, Días, Semanas)</t>
    </r>
  </si>
  <si>
    <r>
      <t xml:space="preserve">Tipo de beneficiarios o usuarios del servicio
</t>
    </r>
    <r>
      <rPr>
        <sz val="10"/>
        <rFont val="Calibri"/>
        <family val="2"/>
      </rPr>
      <t>(Describir si es para ciudadanía en general, personas naturales, personas jurídicas, ONG, Personal Médico)</t>
    </r>
  </si>
  <si>
    <r>
      <t xml:space="preserve">Tipos de canales disponibles de atención
presencial:
</t>
    </r>
    <r>
      <rPr>
        <sz val="10"/>
        <rFont val="Calibri"/>
        <family val="2"/>
      </rPr>
      <t>(Detallar si es por ventanilla, oficina, brigada, página web, correo electrónico, chat en línea, contact center, call center, teléfono institución)</t>
    </r>
  </si>
  <si>
    <r>
      <t xml:space="preserve">Servicio Automatizado
</t>
    </r>
    <r>
      <rPr>
        <sz val="10"/>
        <rFont val="Calibri"/>
        <family val="2"/>
      </rPr>
      <t>(Si/No)</t>
    </r>
  </si>
  <si>
    <t>E</t>
  </si>
  <si>
    <t>J</t>
  </si>
  <si>
    <t>L CREDITOS INTERNOS</t>
  </si>
  <si>
    <t>L CREDITOS EXTERNOS</t>
  </si>
  <si>
    <t>C,G, H, L, N, O</t>
  </si>
  <si>
    <t>N/A</t>
  </si>
  <si>
    <t>NO APLICA</t>
  </si>
  <si>
    <t>PROCESOS DESCONCENTRADOS</t>
  </si>
  <si>
    <t>Link para descargar la cédula presupuestaria trimestral a nivel de tipo de gasto</t>
  </si>
  <si>
    <t>I</t>
  </si>
  <si>
    <t>INFORMACION CONCATENADA</t>
  </si>
  <si>
    <t>H</t>
  </si>
  <si>
    <r>
      <t xml:space="preserve">N </t>
    </r>
    <r>
      <rPr>
        <sz val="10"/>
        <rFont val="Arial"/>
        <family val="2"/>
      </rPr>
      <t>VIATICOS INTERNACIONALES</t>
    </r>
  </si>
  <si>
    <r>
      <t xml:space="preserve">N </t>
    </r>
    <r>
      <rPr>
        <sz val="10"/>
        <rFont val="Arial"/>
        <family val="2"/>
      </rPr>
      <t>VIATICOS NACIONALES</t>
    </r>
  </si>
  <si>
    <t>SIGNIFICADO DE COLORES DE LAS HOJAS</t>
  </si>
  <si>
    <t>FORMULARIOS QUE LOS PODEMOS HACER YA QUE SON CAMBIADOS CASI NADA</t>
  </si>
  <si>
    <t>FORMULARIOS QUE SE HACEN JUNTOS Y DEBEN SER REVISADOS CUANDO EXISTEN CAMBIOS</t>
  </si>
  <si>
    <t>SE CAMBIA POCO, PERO ES MUY IMPORTANTE ESTAR PENDIENTE</t>
  </si>
  <si>
    <t>SE REQUIEREN ATENCION MENSUAL</t>
  </si>
  <si>
    <t>https://www.compraspublicas.gob.ec/ProcesoContratacion/compras/PC/buscarProceso.cpe?sg=1</t>
  </si>
  <si>
    <t>https://www.contraloria.gob.ec/Portal/Busqueda/</t>
  </si>
  <si>
    <t xml:space="preserve">INFIMA CUANTIA </t>
  </si>
  <si>
    <t>Ingresos / Asignación</t>
  </si>
  <si>
    <t>Gastos / Devengado</t>
  </si>
  <si>
    <t>VALORES MENSUALES LITERAL G</t>
  </si>
  <si>
    <t>IR A FORMULARIO G</t>
  </si>
  <si>
    <t>EN ESTE FORMULARIO, ADEMAS DEL VALOR MENSUAL POR INFIMAS, SI SE REALIZO ALGUN POCESO DEL SERCOP SE LO DEBE INGRESAR</t>
  </si>
  <si>
    <t>IR A FORMULARIO I</t>
  </si>
  <si>
    <r>
      <t xml:space="preserve">Monto total del presupuesto </t>
    </r>
    <r>
      <rPr>
        <b/>
        <sz val="12"/>
        <color rgb="FFFF0000"/>
        <rFont val="Calibri"/>
        <family val="2"/>
        <scheme val="minor"/>
      </rPr>
      <t>anual liquidado</t>
    </r>
    <r>
      <rPr>
        <b/>
        <sz val="12"/>
        <rFont val="Calibri"/>
        <family val="2"/>
        <scheme val="minor"/>
      </rPr>
      <t xml:space="preserve"> (ejercicio fiscal anterior)</t>
    </r>
  </si>
  <si>
    <t>SITIO WEB</t>
  </si>
  <si>
    <t>MES</t>
  </si>
  <si>
    <t>AÑO</t>
  </si>
  <si>
    <t>TIPO DE ANEXO</t>
  </si>
  <si>
    <t>CEDULA 
PRESUPUESTARIA</t>
  </si>
  <si>
    <t>LINKS DE ANEXOS DE LOS FORMULARIOS</t>
  </si>
  <si>
    <t>PDOT</t>
  </si>
  <si>
    <t>PAC</t>
  </si>
  <si>
    <t>POA</t>
  </si>
  <si>
    <t>CONFORMACION COMITÉ TRANSPARENCIA</t>
  </si>
  <si>
    <t>FORMULARIO ACCESO INFORMACION PUBLICA</t>
  </si>
  <si>
    <t>ORGANICO FUNCIONAL</t>
  </si>
  <si>
    <t>LINKS DE ANEXOS DE LOS FORMULARIOS (se modifican poco)</t>
  </si>
  <si>
    <t>inicial</t>
  </si>
  <si>
    <t>enero</t>
  </si>
  <si>
    <t>INICIAL / REFORMADO</t>
  </si>
  <si>
    <t>S</t>
  </si>
  <si>
    <t>CUMPLIMIENTO LOTAIP</t>
  </si>
  <si>
    <t>CUMPLIMIENTO DEFENSORIA</t>
  </si>
  <si>
    <t>INFORME GESTION RENDICION CUENTAS</t>
  </si>
  <si>
    <t>M</t>
  </si>
  <si>
    <t>K</t>
  </si>
  <si>
    <t xml:space="preserve">Catálogo Electrónico </t>
  </si>
  <si>
    <t xml:space="preserve">Ínfimas Cuantías </t>
  </si>
  <si>
    <t>PAC VIGENTE REFORMADO</t>
  </si>
  <si>
    <t>INGRESE MES EN NUMERO</t>
  </si>
  <si>
    <t>PRESUPUESTO CORRIENTE APROBADO</t>
  </si>
  <si>
    <t>PRESUPUESTO INVERSION APROBADO</t>
  </si>
  <si>
    <t>EJECUTIVO</t>
  </si>
  <si>
    <r>
      <rPr>
        <b/>
        <u/>
        <sz val="11"/>
        <color rgb="FFFF0000"/>
        <rFont val="Calibri"/>
        <family val="2"/>
        <scheme val="minor"/>
      </rPr>
      <t>NOTA: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En el caso de que un gobierno autónomo descentralizado provincial/cantonal/parroquial rural, no haya emitido ordenanzas durante los meses del años que deberán ser consignados en la presente matriz, incluirá una nota aclaratoria como la que se ejemplifica a continuación: "NO APLICA", debido a que el Gobierno Provincial de Manabí durante los meses del presente año fiscal, no ha emitido ninguna ordenanza.</t>
    </r>
  </si>
  <si>
    <t>NOMBRE URL</t>
  </si>
  <si>
    <t>año</t>
  </si>
  <si>
    <t>IR LITERAL</t>
  </si>
  <si>
    <r>
      <t xml:space="preserve">ACCESO INFORMACION PUBLICA </t>
    </r>
    <r>
      <rPr>
        <b/>
        <sz val="8"/>
        <color rgb="FFFF0000"/>
        <rFont val="Arial"/>
        <family val="2"/>
      </rPr>
      <t>on-line</t>
    </r>
  </si>
  <si>
    <t>BENEFICIARIO RECURSOS 
PUBLICOS</t>
  </si>
  <si>
    <t>PRESUPUESTO LIQUIDADO
AÑO ANTERIOR</t>
  </si>
  <si>
    <t>LITERAL G</t>
  </si>
  <si>
    <t>URL DE ANEXOS</t>
  </si>
  <si>
    <t>TITULO DE REFERENCIA LINK</t>
  </si>
  <si>
    <t>LITERAL M</t>
  </si>
  <si>
    <t>LITERAL A1</t>
  </si>
  <si>
    <t>LITERAL O</t>
  </si>
  <si>
    <t>-------------</t>
  </si>
  <si>
    <t>marzo</t>
  </si>
  <si>
    <t>RESPONSABLE INFORMACION PUBLICA</t>
  </si>
  <si>
    <t>junio</t>
  </si>
  <si>
    <t>LITERAL D y F</t>
  </si>
  <si>
    <t>08:00 a 16:00</t>
  </si>
  <si>
    <t>CHOFER</t>
  </si>
  <si>
    <t>Los ciudadanos y ciudadanas ingresarán su solicitud de información pública y la presentarán a través del medio que escojan; de manera física en las oficinas del Gobierno Autonomo Descentralizado Parroquial Rural o a través de los medios digitales que disponga.</t>
  </si>
  <si>
    <t>NO APLICA, debido a que el G.A.D. Parroquial Rural de Posorja, no ha realizado ningún PROCESO DE CONTRATACIÓN DESDE EL PORTAL DE COMPRAS PÚBLICAS</t>
  </si>
  <si>
    <t>NO APLICA, el G.A.D. Parroquial Rural de Posorja no tiene auditorias internas y gubernamentales al ejercicio presupuestal</t>
  </si>
  <si>
    <t xml:space="preserve">Indicador </t>
  </si>
  <si>
    <r>
      <t>Meta cuantificable</t>
    </r>
    <r>
      <rPr>
        <b/>
        <sz val="12"/>
        <color indexed="10"/>
        <rFont val="Calibri"/>
        <family val="2"/>
      </rPr>
      <t>*</t>
    </r>
  </si>
  <si>
    <t>100% Representación institucional
90% Gestión nacional                                                                                                                      100% Gestión provincial</t>
  </si>
  <si>
    <t xml:space="preserve">
PROCESOS AGREGADORES DE VALOR / NIVEL OPERATIVO
</t>
  </si>
  <si>
    <t>Unidad Planificación</t>
  </si>
  <si>
    <t>Desarrollar proyectos de soporte técnico y capacitación en temas concernientes a la planificación del desarrollo,</t>
  </si>
  <si>
    <t>% Perfiles de proyectos  % Programación de servicios % Capacitaciones a nivel de la planificación</t>
  </si>
  <si>
    <t>95% entrega de proyectos                                                                                                  75% sociabilización proyectos</t>
  </si>
  <si>
    <t>Unidad Tics</t>
  </si>
  <si>
    <t xml:space="preserve"> 
- Manejo de la página web   - Asesoría en el manejo de portales web a quienes lo han solictado - Manejo de perfiles y redes sociales -Asistencia técnica - Cobertura de Eventos - Manejo de Fotografías - Diseño de Publicidades
</t>
  </si>
  <si>
    <t>% coberturas de eventos                                                                                  %  Asesoramiento manejo de página Web</t>
  </si>
  <si>
    <t>90% coberturas de eventos                                                                                                         90% Asesoramiento manejo de páginas Web</t>
  </si>
  <si>
    <t>Unidad Administrativa Financiera</t>
  </si>
  <si>
    <t xml:space="preserve">Transaccional, Anexo de Relación de Dependencia; Asesoría en retenciones que se deben aplicar de la Renta e IVA, Devoluciones; Reforma de presupuestos
Apoyo en revisión de asientos y estados financieros en programa contable
CFR e ingreso al sistema esigef.
de IVA, de acuerdo a la Ley y reglamento de la Ley de régimen Tributario
Interno.
</t>
  </si>
  <si>
    <t>% de asesoramiento en asesorías en las diferentes área de administrativo financiero</t>
  </si>
  <si>
    <t>95% en capacitación de los diferentes instrumentales electrónicos de las diferentes paginas gubernamentales</t>
  </si>
  <si>
    <t>Técnica de Apoyo a los GADS</t>
  </si>
  <si>
    <t>Desarrollar proyectos de soporte técnico y
capacitación en temas concernientes
al manejo de las Tesorerías</t>
  </si>
  <si>
    <t>Tipo (Programa, proyecto, acciónes )</t>
  </si>
  <si>
    <t>Nombre del programa, proyecto o acción</t>
  </si>
  <si>
    <t>Accciónes</t>
  </si>
  <si>
    <t>Representación institucional</t>
  </si>
  <si>
    <t>Incidir en el CONAGOPARE NACIONAL para la gestión de créditos no reembolsables por parte del Banco del Estado a los GADPR de Los Ríos</t>
  </si>
  <si>
    <t xml:space="preserve">Gestión nacional     </t>
  </si>
  <si>
    <t xml:space="preserve">Gestionar ante INMOBILIAR y aliados, el comodato o entrega de un espacio propio para el desarrollo de los objetivos institucionales del CONAGOPARE-LOS RÍOS.
</t>
  </si>
  <si>
    <t>Gestión provincia</t>
  </si>
  <si>
    <t xml:space="preserve">Coordinación técnica de asesorias a nivel institucional asistencia                   </t>
  </si>
  <si>
    <t xml:space="preserve">Desarrollar proyectos de fortalecimiento institucional y asesoría que involucre a todas las áreas del CONAGOPARE - LOS RÍOS. en el mejoramiento de las capacidades y potencialidades de la ciudadanía en el sector rural
</t>
  </si>
  <si>
    <t>Capacitación rendición de cuentas 2020</t>
  </si>
  <si>
    <t>Capacitación cootad</t>
  </si>
  <si>
    <t>Capacitación participación ciudadana</t>
  </si>
  <si>
    <t>Capacitación presupuesto participativo 2021</t>
  </si>
  <si>
    <t>Capacitación planificación del desarrollo rural</t>
  </si>
  <si>
    <t>Capacitar a los sistemas participativos y a los consejos de planificación sobre la planificación del desarrollo,  los presupuestos participativos y la rendición de cuentas que permita tender puentes de diálogo entre las Unidades Básicas de Participación y las Organizaciones de la Sociedad Civil con las autoridades de los GADPR- Los Ríos.</t>
  </si>
  <si>
    <t xml:space="preserve"> INFORMES MENSUALES</t>
  </si>
  <si>
    <t>Capacitación en cierre sigad 2020 y apertura 2021</t>
  </si>
  <si>
    <t>POA 2021 GAD Parroquiales</t>
  </si>
  <si>
    <t>Capacitación Planificación Participativa 2021</t>
  </si>
  <si>
    <t>Estudios de proyectos</t>
  </si>
  <si>
    <t>Capacitar y promover la gestión soberana de la cooperación internacional no-reembolsable, canalizándola como un mecanismo para el desarrollo de las competencias y cumplimiento de los Planes de Desarrollo y Ordenamiento Territorial.</t>
  </si>
  <si>
    <t>Presupuestos de obras</t>
  </si>
  <si>
    <t>Fiscalización obra</t>
  </si>
  <si>
    <t>Supervisión de obra</t>
  </si>
  <si>
    <t>Revisión técnica pliegos</t>
  </si>
  <si>
    <t xml:space="preserve">Accción </t>
  </si>
  <si>
    <t>Soporte sercop: menor cuantía en obras</t>
  </si>
  <si>
    <t>Perfeccionamiento de contrato y convenios</t>
  </si>
  <si>
    <t xml:space="preserve">Promover un conjunto de parroquias que organicen y desarrollen sus competencias exclusivas mediante mecanismos que generen complementariedades para la solución de problemáticas comunes. </t>
  </si>
  <si>
    <t>Revisión jurídica de pliegos</t>
  </si>
  <si>
    <t xml:space="preserve">Asesoría jurídica </t>
  </si>
  <si>
    <t>Asesoría en rendición de cuentas y mediación de conflictos</t>
  </si>
  <si>
    <t>Estudio de caso jurídicos y recomendaciones</t>
  </si>
  <si>
    <t>Asistencia técnica</t>
  </si>
  <si>
    <t xml:space="preserve">Capacitar y promover el registro de los tesoreros/as, secretario/as operarios responsables de los procesos de contratación, con el fin de que aprueben el examen de Certificación de Competencias, que avale los conocimientos y habilidades que posee el servidor público para la gestión de procesos de contratación de bienes, obras, y servicios, incluidos los de consultoría. </t>
  </si>
  <si>
    <t>Capacitación pac 2021</t>
  </si>
  <si>
    <t>Capacitación cierre 2020 y apertura contabilidad 2021</t>
  </si>
  <si>
    <t>Capacitación devolución de iva</t>
  </si>
  <si>
    <t>Capacitación ínfima cuantía y catalogo electrónico</t>
  </si>
  <si>
    <t>Capacitación aplicación de normas de control interno</t>
  </si>
  <si>
    <t>A</t>
  </si>
  <si>
    <t>CORREO ELECTRÓNICO  CONAGOPARE GUAYAS</t>
  </si>
  <si>
    <t>NÚMERO TELEFÓNICO CONAGOPARE GUAYAS / extension</t>
  </si>
  <si>
    <t xml:space="preserve">NÚMERO TELEFÓNICO CONAGOPARE GUAYAS </t>
  </si>
  <si>
    <t xml:space="preserve">DIRECCION ADMINISTRATIVA FINANCIERA </t>
  </si>
  <si>
    <t>CORREO ELECTRÓNICO CONAGOPARE GUAYAS</t>
  </si>
  <si>
    <t>tesoreria@conagopareguayas.gob.ec</t>
  </si>
  <si>
    <t>NÚMERO TELEFÓNICO CONAGOPARE GUAYAS</t>
  </si>
  <si>
    <t>042308077 EXTENSIÓN (103)</t>
  </si>
  <si>
    <t xml:space="preserve">BOYACA 1003 Y VICTOR MANUEL RENDON </t>
  </si>
  <si>
    <t>CONAGOPARE GUAYAS</t>
  </si>
  <si>
    <t xml:space="preserve">NOMBRE  </t>
  </si>
  <si>
    <t>HERNAN  ISAIAS CAGUANA  ZEGARRA</t>
  </si>
  <si>
    <t>INSTITUCION</t>
  </si>
  <si>
    <t>NOMBRE COMPLETO</t>
  </si>
  <si>
    <t>CONSEJO NACIONAL DE GOBIERNOS PARROQUIALES RURALES DEL ECUADOR  - GUAYAS</t>
  </si>
  <si>
    <t>http://www.conagopareguayas.gob.ec/</t>
  </si>
  <si>
    <t>SIGLAS ENTIDAD</t>
  </si>
  <si>
    <t>CONAGUAYAS</t>
  </si>
  <si>
    <t>PRESIDENTA</t>
  </si>
  <si>
    <t>DIRECTORA ADMINISTRATIVA FINANCIERA</t>
  </si>
  <si>
    <t xml:space="preserve">042308077 </t>
  </si>
  <si>
    <t>GALARZA CAROFILIS ALEXIUS THENARDIER</t>
  </si>
  <si>
    <t>SECRETARIO - ASESOR JURIDICO</t>
  </si>
  <si>
    <t>CAGUANA ZEGARRA HERNAN ISAIAS</t>
  </si>
  <si>
    <t>AUXILIAR ADMINISTRATIVO</t>
  </si>
  <si>
    <t xml:space="preserve">GARZON MARMOL MAGDALA YAEL </t>
  </si>
  <si>
    <t>TECNICA DE PROYECTOS</t>
  </si>
  <si>
    <t xml:space="preserve">LATORRE CASTRO JOSE LUIS </t>
  </si>
  <si>
    <t>TECNICO DE PROYECTOS</t>
  </si>
  <si>
    <t>TAGLE GUERRERO MOISES HILARIO</t>
  </si>
  <si>
    <t>SANTOS ZAMBRANO YIMY ANTONIO</t>
  </si>
  <si>
    <t>presidencia@conagopareguayas.gob.ec</t>
  </si>
  <si>
    <t>a.galarza@conagopareguayas.gob.ec</t>
  </si>
  <si>
    <t>y.garzon@conagopareguayas.gob.ec</t>
  </si>
  <si>
    <t>h.caguana@conagopareguayas.gob.ec</t>
  </si>
  <si>
    <t>j.latorre@conagopareguayas.gob.ec</t>
  </si>
  <si>
    <t>m.tagle@conagopareguayas.gob.ec</t>
  </si>
  <si>
    <t>y.santos@conagopareguayas.gob.ec</t>
  </si>
  <si>
    <t>DIRECCION ADMINISTRATIVA FINANCIERA</t>
  </si>
  <si>
    <t>ASESORIA JURIDICA</t>
  </si>
  <si>
    <t xml:space="preserve">PROYECTOS </t>
  </si>
  <si>
    <t>CODIGO DE TRABAJO</t>
  </si>
  <si>
    <t>51.01.06</t>
  </si>
  <si>
    <t>71.05.10</t>
  </si>
  <si>
    <t>REGLAMENTO TALENTO HUMANO</t>
  </si>
  <si>
    <t>REG-TAL-HUMANO</t>
  </si>
  <si>
    <t>LINK</t>
  </si>
  <si>
    <t>ESTATUTO CONAGOPARE</t>
  </si>
  <si>
    <t>ESTATUTO</t>
  </si>
  <si>
    <t>ORGANICO</t>
  </si>
  <si>
    <t>Presidenta del
Conagopare Guayas</t>
  </si>
  <si>
    <t>Direccionar y orientar la gestión del CONAGOPARE - GUAYAS hacia la defensa de la autonomía política, administrativa y financiera de los 29 Gobiernos Autónomos Descentralizados Parroquiales Rurales que agrupa como ente asociativo, en un marco de responsabilidad institucional y ejercicio de la representación legal de la Institución.</t>
  </si>
  <si>
    <t xml:space="preserve">% Representación institucional
%.Defensa de la autonomía política
% Defensa de la autonomía administrativa
% Defensa de la autonomía financiera
% Gestión nacional y provincial de los intereses GADPRs-GUAYAS
Brindar soporte Tecnico asesoria y capacitacion </t>
  </si>
  <si>
    <t xml:space="preserve">%Asistencia técnica
%Capacitación pac 2022
%Capacitación cierre 2021 y apertura contabilidad 2022
%Capacitación devolución de iva
%Capacitación ínfima cuantía y catalogo electrónico
%Capacitación aplicación de normas de control interno
</t>
  </si>
  <si>
    <t>60%Asistencia técnica
70%Capacitación pac 2022
70%Capacitación cierre 2021 y apertura contabilidad 2022
70%Capacitación devolución de iva
70%Capacitación ínfima cuantía y catalogo electrónico
100%Capacitación aplicación de normas de control interno</t>
  </si>
  <si>
    <t>http://www.conagopareguayas.gob.ec/contactanos/</t>
  </si>
  <si>
    <t>NO APLICA, CONAGOPARE GUAYAS no tiene procesos desconcentrados</t>
  </si>
  <si>
    <t>info@conagopareguayas.gob.ec</t>
  </si>
  <si>
    <t>DESCARGAR LINK</t>
  </si>
  <si>
    <t>---</t>
  </si>
  <si>
    <t>RESOLUCION DELEGACION</t>
  </si>
  <si>
    <t xml:space="preserve">PAC INICIAL CONAGOPARE GUAYAS 2022 </t>
  </si>
  <si>
    <t>PLAN   ESTRATEGICO</t>
  </si>
  <si>
    <t>LISTA DE BENEFICIARIOS</t>
  </si>
  <si>
    <t>ING.CHANGHUA PEDRO LAM RODRIGUEZ</t>
  </si>
  <si>
    <t>DECKER GOMEZ MARTHA NOEMI</t>
  </si>
  <si>
    <t>ING. CHANGHUA PEDRO LAM RODRIGUEZ</t>
  </si>
  <si>
    <t>DIRECTOR ADMINISTRATIVO FINANCIERO</t>
  </si>
  <si>
    <t>CHANGHUA PEDRO LAM RODRIGUEZ</t>
  </si>
  <si>
    <t>MONTALEZA TOMALA HORTENCIA ISABEL</t>
  </si>
  <si>
    <t>RESOLUCION</t>
  </si>
  <si>
    <t>SESION ORDINARIA</t>
  </si>
  <si>
    <t>FEBRERO</t>
  </si>
  <si>
    <t>RESOLUCION ADQUISICION DE VEHICULO NUEVOS PARA TECNICOS</t>
  </si>
  <si>
    <t>RESOLUCION Nº CONAGOPARE GUAYAS -008-PCG-MDG-2023</t>
  </si>
  <si>
    <t>CRONOGRAMA CONTABLE TESOREROS/AS</t>
  </si>
  <si>
    <t>CONVOCATORIA Nº 002/01/2023 30 DE ENERO</t>
  </si>
  <si>
    <t>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</si>
</sst>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&quot;$&quot;\-#,##0"/>
    <numFmt numFmtId="164" formatCode="dd/mm/yyyy;@"/>
    <numFmt numFmtId="165" formatCode="&quot;$&quot;#,##0.00"/>
    <numFmt numFmtId="166" formatCode="_-* #,##0.00\ _€_-;\-* #,##0.00\ _€_-;_-* &quot;-&quot;??\ _€_-;_-@_-"/>
    <numFmt numFmtId="167" formatCode="_(&quot;$&quot;\ * #,##0.00_);_(&quot;$&quot;\ * \(#,##0.00\);_(&quot;$&quot;\ * &quot;-&quot;??_);_(@_)"/>
  </numFmts>
  <fonts count="6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0"/>
      <name val="Arial"/>
      <family val="2"/>
    </font>
    <font>
      <u/>
      <sz val="12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.1"/>
      <color theme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9.8000000000000007"/>
      <color theme="10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2"/>
      <color theme="4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name val="Arial"/>
      <family val="2"/>
    </font>
    <font>
      <u/>
      <sz val="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9"/>
      <color theme="0"/>
      <name val="Arial"/>
      <family val="2"/>
    </font>
    <font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</font>
    <font>
      <u/>
      <sz val="10"/>
      <color theme="4" tint="-0.249977111117893"/>
      <name val="Calibri"/>
      <family val="2"/>
    </font>
    <font>
      <sz val="8"/>
      <name val="Calibri"/>
      <family val="2"/>
      <scheme val="minor"/>
    </font>
    <font>
      <u/>
      <sz val="11"/>
      <color rgb="FF0000CC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3" tint="0.59999389629810485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theme="5" tint="0.79998168889431442"/>
      </patternFill>
    </fill>
    <fill>
      <patternFill patternType="solid">
        <f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5" fontId="34" fillId="0" borderId="0" applyFont="0" applyFill="0" applyBorder="0" applyAlignment="0" applyProtection="0"/>
    <xf numFmtId="0" fontId="34" fillId="0" borderId="0"/>
    <xf numFmtId="0" fontId="10" fillId="0" borderId="0" applyNumberFormat="0" applyFill="0" applyBorder="0" applyAlignment="0" applyProtection="0"/>
    <xf numFmtId="0" fontId="12" fillId="0" borderId="0"/>
    <xf numFmtId="0" fontId="61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7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0" fillId="0" borderId="0" xfId="0" applyAlignment="1">
      <alignment wrapText="1"/>
    </xf>
    <xf numFmtId="0" fontId="8" fillId="2" borderId="0" xfId="0" applyFont="1" applyFill="1"/>
    <xf numFmtId="0" fontId="8" fillId="0" borderId="0" xfId="0" applyFont="1"/>
    <xf numFmtId="0" fontId="0" fillId="2" borderId="0" xfId="0" applyFill="1" applyAlignment="1">
      <alignment wrapText="1"/>
    </xf>
    <xf numFmtId="0" fontId="12" fillId="0" borderId="0" xfId="2"/>
    <xf numFmtId="0" fontId="12" fillId="2" borderId="0" xfId="2" applyFill="1"/>
    <xf numFmtId="0" fontId="12" fillId="0" borderId="0" xfId="2" applyAlignment="1">
      <alignment wrapText="1"/>
    </xf>
    <xf numFmtId="0" fontId="12" fillId="2" borderId="0" xfId="2" applyFill="1" applyAlignment="1">
      <alignment wrapText="1"/>
    </xf>
    <xf numFmtId="0" fontId="2" fillId="6" borderId="1" xfId="2" applyFont="1" applyFill="1" applyBorder="1" applyAlignment="1">
      <alignment horizontal="center" vertical="center" wrapText="1"/>
    </xf>
    <xf numFmtId="0" fontId="11" fillId="0" borderId="0" xfId="4"/>
    <xf numFmtId="0" fontId="11" fillId="2" borderId="0" xfId="4" applyFill="1"/>
    <xf numFmtId="0" fontId="17" fillId="8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4" fontId="16" fillId="2" borderId="1" xfId="4" applyNumberFormat="1" applyFont="1" applyFill="1" applyBorder="1" applyAlignment="1">
      <alignment horizontal="center" vertical="center" wrapText="1"/>
    </xf>
    <xf numFmtId="0" fontId="4" fillId="8" borderId="1" xfId="4" applyFont="1" applyFill="1" applyBorder="1" applyAlignment="1">
      <alignment horizontal="center" vertical="center" wrapText="1"/>
    </xf>
    <xf numFmtId="0" fontId="4" fillId="8" borderId="1" xfId="4" applyFont="1" applyFill="1" applyBorder="1" applyAlignment="1">
      <alignment vertical="center" wrapText="1"/>
    </xf>
    <xf numFmtId="0" fontId="2" fillId="8" borderId="1" xfId="4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22" fillId="2" borderId="0" xfId="0" applyFont="1" applyFill="1"/>
    <xf numFmtId="0" fontId="24" fillId="2" borderId="0" xfId="0" applyFont="1" applyFill="1"/>
    <xf numFmtId="0" fontId="2" fillId="8" borderId="1" xfId="0" applyFont="1" applyFill="1" applyBorder="1" applyAlignment="1">
      <alignment horizontal="center" vertical="center" wrapText="1"/>
    </xf>
    <xf numFmtId="0" fontId="22" fillId="2" borderId="1" xfId="0" applyFont="1" applyFill="1" applyBorder="1"/>
    <xf numFmtId="0" fontId="22" fillId="2" borderId="4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20" fillId="2" borderId="0" xfId="0" applyFont="1" applyFill="1"/>
    <xf numFmtId="4" fontId="0" fillId="2" borderId="1" xfId="0" applyNumberFormat="1" applyFill="1" applyBorder="1" applyAlignment="1">
      <alignment horizontal="right" vertical="center" wrapText="1"/>
    </xf>
    <xf numFmtId="0" fontId="27" fillId="0" borderId="0" xfId="0" applyFont="1"/>
    <xf numFmtId="0" fontId="27" fillId="2" borderId="0" xfId="0" applyFont="1" applyFill="1"/>
    <xf numFmtId="4" fontId="2" fillId="2" borderId="1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9" fillId="0" borderId="0" xfId="2" applyFont="1"/>
    <xf numFmtId="0" fontId="29" fillId="2" borderId="0" xfId="2" applyFont="1" applyFill="1"/>
    <xf numFmtId="0" fontId="30" fillId="2" borderId="0" xfId="2" applyFont="1" applyFill="1"/>
    <xf numFmtId="0" fontId="31" fillId="2" borderId="0" xfId="2" applyFont="1" applyFill="1"/>
    <xf numFmtId="0" fontId="32" fillId="2" borderId="0" xfId="2" applyFont="1" applyFill="1"/>
    <xf numFmtId="0" fontId="34" fillId="0" borderId="0" xfId="2" applyFont="1" applyAlignment="1">
      <alignment vertical="center" wrapText="1"/>
    </xf>
    <xf numFmtId="0" fontId="34" fillId="2" borderId="0" xfId="2" applyFont="1" applyFill="1" applyAlignment="1">
      <alignment vertical="center" wrapText="1"/>
    </xf>
    <xf numFmtId="4" fontId="35" fillId="2" borderId="1" xfId="2" applyNumberFormat="1" applyFont="1" applyFill="1" applyBorder="1" applyAlignment="1">
      <alignment horizontal="right" vertical="center" wrapText="1"/>
    </xf>
    <xf numFmtId="0" fontId="36" fillId="0" borderId="0" xfId="2" applyFont="1" applyAlignment="1">
      <alignment vertical="center" wrapText="1"/>
    </xf>
    <xf numFmtId="0" fontId="36" fillId="2" borderId="0" xfId="2" applyFont="1" applyFill="1" applyAlignment="1">
      <alignment vertical="center" wrapText="1"/>
    </xf>
    <xf numFmtId="4" fontId="4" fillId="2" borderId="1" xfId="2" applyNumberFormat="1" applyFont="1" applyFill="1" applyBorder="1" applyAlignment="1">
      <alignment horizontal="right" vertical="center" wrapText="1"/>
    </xf>
    <xf numFmtId="0" fontId="12" fillId="0" borderId="0" xfId="2" applyAlignment="1">
      <alignment vertical="center" wrapText="1"/>
    </xf>
    <xf numFmtId="0" fontId="12" fillId="2" borderId="0" xfId="2" applyFill="1" applyAlignment="1">
      <alignment vertical="center" wrapText="1"/>
    </xf>
    <xf numFmtId="0" fontId="2" fillId="11" borderId="1" xfId="6" applyFont="1" applyFill="1" applyBorder="1" applyAlignment="1" applyProtection="1">
      <alignment horizontal="center" vertical="center" wrapText="1"/>
    </xf>
    <xf numFmtId="0" fontId="2" fillId="11" borderId="2" xfId="2" applyFont="1" applyFill="1" applyBorder="1" applyAlignment="1">
      <alignment horizontal="center" vertical="center" wrapText="1"/>
    </xf>
    <xf numFmtId="0" fontId="2" fillId="11" borderId="1" xfId="2" applyFont="1" applyFill="1" applyBorder="1" applyAlignment="1">
      <alignment horizontal="center" vertical="center" wrapText="1"/>
    </xf>
    <xf numFmtId="0" fontId="6" fillId="0" borderId="0" xfId="2" applyFont="1"/>
    <xf numFmtId="0" fontId="6" fillId="2" borderId="0" xfId="2" applyFont="1" applyFill="1"/>
    <xf numFmtId="0" fontId="4" fillId="2" borderId="0" xfId="2" applyFont="1" applyFill="1"/>
    <xf numFmtId="0" fontId="6" fillId="0" borderId="0" xfId="2" applyFont="1" applyAlignment="1">
      <alignment vertical="center" wrapText="1"/>
    </xf>
    <xf numFmtId="0" fontId="6" fillId="2" borderId="0" xfId="2" applyFont="1" applyFill="1" applyAlignment="1">
      <alignment vertical="center" wrapText="1"/>
    </xf>
    <xf numFmtId="0" fontId="6" fillId="0" borderId="0" xfId="2" applyFont="1" applyAlignment="1">
      <alignment wrapText="1"/>
    </xf>
    <xf numFmtId="0" fontId="6" fillId="2" borderId="0" xfId="2" applyFont="1" applyFill="1" applyAlignment="1">
      <alignment wrapText="1"/>
    </xf>
    <xf numFmtId="0" fontId="6" fillId="0" borderId="0" xfId="2" applyFont="1" applyAlignment="1">
      <alignment vertical="center"/>
    </xf>
    <xf numFmtId="0" fontId="6" fillId="2" borderId="0" xfId="2" applyFont="1" applyFill="1" applyAlignment="1">
      <alignment vertical="center"/>
    </xf>
    <xf numFmtId="0" fontId="5" fillId="2" borderId="0" xfId="4" applyFont="1" applyFill="1"/>
    <xf numFmtId="0" fontId="20" fillId="4" borderId="0" xfId="4" applyFont="1" applyFill="1" applyAlignment="1">
      <alignment horizontal="center" vertical="center" wrapText="1"/>
    </xf>
    <xf numFmtId="0" fontId="4" fillId="4" borderId="0" xfId="4" applyFont="1" applyFill="1" applyAlignment="1">
      <alignment horizontal="left" vertical="center" wrapText="1"/>
    </xf>
    <xf numFmtId="0" fontId="40" fillId="0" borderId="1" xfId="4" applyFont="1" applyBorder="1" applyAlignment="1">
      <alignment horizontal="center" vertical="top"/>
    </xf>
    <xf numFmtId="0" fontId="40" fillId="0" borderId="1" xfId="4" applyFont="1" applyBorder="1" applyAlignment="1">
      <alignment horizontal="center" vertical="top" wrapText="1"/>
    </xf>
    <xf numFmtId="0" fontId="2" fillId="6" borderId="1" xfId="4" applyFont="1" applyFill="1" applyBorder="1" applyAlignment="1">
      <alignment horizontal="center" vertical="center" wrapText="1"/>
    </xf>
    <xf numFmtId="0" fontId="1" fillId="0" borderId="0" xfId="4" applyFont="1"/>
    <xf numFmtId="0" fontId="1" fillId="2" borderId="0" xfId="4" applyFont="1" applyFill="1"/>
    <xf numFmtId="0" fontId="38" fillId="2" borderId="0" xfId="4" applyFont="1" applyFill="1"/>
    <xf numFmtId="0" fontId="8" fillId="2" borderId="0" xfId="4" applyFont="1" applyFill="1"/>
    <xf numFmtId="0" fontId="8" fillId="2" borderId="0" xfId="4" applyFont="1" applyFill="1" applyAlignment="1">
      <alignment horizontal="center" wrapText="1"/>
    </xf>
    <xf numFmtId="0" fontId="7" fillId="2" borderId="0" xfId="4" applyFont="1" applyFill="1" applyAlignment="1">
      <alignment horizontal="center" wrapText="1"/>
    </xf>
    <xf numFmtId="0" fontId="8" fillId="0" borderId="0" xfId="4" applyFont="1"/>
    <xf numFmtId="0" fontId="8" fillId="0" borderId="0" xfId="4" applyFont="1" applyAlignment="1">
      <alignment horizontal="center" wrapText="1"/>
    </xf>
    <xf numFmtId="0" fontId="38" fillId="0" borderId="0" xfId="4" applyFont="1"/>
    <xf numFmtId="0" fontId="27" fillId="0" borderId="0" xfId="4" applyFont="1"/>
    <xf numFmtId="0" fontId="27" fillId="2" borderId="0" xfId="4" applyFont="1" applyFill="1"/>
    <xf numFmtId="0" fontId="5" fillId="2" borderId="0" xfId="2" applyFont="1" applyFill="1"/>
    <xf numFmtId="0" fontId="6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left" vertical="center" wrapText="1"/>
    </xf>
    <xf numFmtId="4" fontId="22" fillId="2" borderId="1" xfId="4" applyNumberFormat="1" applyFont="1" applyFill="1" applyBorder="1" applyAlignment="1">
      <alignment horizontal="right" vertical="center" wrapText="1"/>
    </xf>
    <xf numFmtId="0" fontId="20" fillId="2" borderId="0" xfId="4" applyFont="1" applyFill="1"/>
    <xf numFmtId="0" fontId="30" fillId="0" borderId="0" xfId="2" applyFont="1"/>
    <xf numFmtId="0" fontId="24" fillId="2" borderId="0" xfId="2" applyFont="1" applyFill="1"/>
    <xf numFmtId="0" fontId="21" fillId="2" borderId="0" xfId="3" applyFont="1" applyFill="1" applyBorder="1" applyAlignment="1" applyProtection="1">
      <alignment vertical="center" wrapText="1"/>
    </xf>
    <xf numFmtId="0" fontId="2" fillId="6" borderId="2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14" fillId="0" borderId="0" xfId="11" applyFont="1" applyBorder="1" applyAlignment="1" applyProtection="1">
      <alignment vertical="center" wrapText="1"/>
    </xf>
    <xf numFmtId="0" fontId="46" fillId="0" borderId="0" xfId="2" applyFont="1"/>
    <xf numFmtId="0" fontId="48" fillId="4" borderId="1" xfId="2" applyFont="1" applyFill="1" applyBorder="1" applyAlignment="1">
      <alignment vertical="center" wrapText="1"/>
    </xf>
    <xf numFmtId="0" fontId="48" fillId="4" borderId="0" xfId="2" applyFont="1" applyFill="1" applyAlignment="1">
      <alignment vertical="center" wrapText="1"/>
    </xf>
    <xf numFmtId="49" fontId="46" fillId="0" borderId="0" xfId="2" applyNumberFormat="1" applyFont="1" applyAlignment="1">
      <alignment horizontal="right" vertical="center"/>
    </xf>
    <xf numFmtId="0" fontId="46" fillId="0" borderId="0" xfId="2" applyFont="1" applyAlignment="1">
      <alignment horizontal="right" vertical="center"/>
    </xf>
    <xf numFmtId="0" fontId="46" fillId="0" borderId="1" xfId="2" applyFont="1" applyBorder="1" applyAlignment="1">
      <alignment wrapText="1"/>
    </xf>
    <xf numFmtId="0" fontId="48" fillId="4" borderId="6" xfId="2" applyFont="1" applyFill="1" applyBorder="1" applyAlignment="1">
      <alignment vertical="center" wrapText="1"/>
    </xf>
    <xf numFmtId="0" fontId="46" fillId="0" borderId="6" xfId="2" applyFont="1" applyBorder="1"/>
    <xf numFmtId="0" fontId="46" fillId="0" borderId="0" xfId="2" applyFont="1" applyAlignment="1">
      <alignment horizontal="center" vertical="center"/>
    </xf>
    <xf numFmtId="0" fontId="49" fillId="0" borderId="0" xfId="2" applyFont="1"/>
    <xf numFmtId="164" fontId="46" fillId="0" borderId="1" xfId="2" applyNumberFormat="1" applyFont="1" applyBorder="1" applyAlignment="1">
      <alignment horizontal="right" vertical="center" wrapText="1"/>
    </xf>
    <xf numFmtId="0" fontId="46" fillId="0" borderId="1" xfId="2" applyFont="1" applyBorder="1" applyAlignment="1">
      <alignment horizontal="left" vertical="center"/>
    </xf>
    <xf numFmtId="0" fontId="46" fillId="0" borderId="0" xfId="2" applyFont="1" applyAlignment="1">
      <alignment horizontal="left" vertical="center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50" fillId="0" borderId="0" xfId="2" applyNumberFormat="1" applyFont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16" fillId="2" borderId="2" xfId="3" applyNumberFormat="1" applyFont="1" applyFill="1" applyBorder="1" applyAlignment="1" applyProtection="1">
      <alignment horizontal="center" vertical="center" wrapText="1"/>
    </xf>
    <xf numFmtId="0" fontId="48" fillId="15" borderId="1" xfId="2" applyFont="1" applyFill="1" applyBorder="1" applyAlignment="1">
      <alignment vertical="center" wrapText="1"/>
    </xf>
    <xf numFmtId="0" fontId="4" fillId="16" borderId="1" xfId="2" applyFont="1" applyFill="1" applyBorder="1" applyAlignment="1">
      <alignment vertical="center" wrapText="1"/>
    </xf>
    <xf numFmtId="0" fontId="20" fillId="4" borderId="1" xfId="4" applyFont="1" applyFill="1" applyBorder="1" applyAlignment="1">
      <alignment horizontal="center" vertical="center" wrapText="1"/>
    </xf>
    <xf numFmtId="164" fontId="20" fillId="4" borderId="1" xfId="4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6" fillId="0" borderId="1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center" wrapText="1"/>
    </xf>
    <xf numFmtId="0" fontId="52" fillId="3" borderId="1" xfId="2" applyFont="1" applyFill="1" applyBorder="1" applyAlignment="1">
      <alignment horizontal="center" vertical="center"/>
    </xf>
    <xf numFmtId="0" fontId="46" fillId="17" borderId="1" xfId="2" applyFont="1" applyFill="1" applyBorder="1"/>
    <xf numFmtId="0" fontId="46" fillId="18" borderId="1" xfId="2" applyFont="1" applyFill="1" applyBorder="1"/>
    <xf numFmtId="0" fontId="46" fillId="19" borderId="1" xfId="2" applyFont="1" applyFill="1" applyBorder="1"/>
    <xf numFmtId="0" fontId="46" fillId="20" borderId="1" xfId="2" applyFont="1" applyFill="1" applyBorder="1"/>
    <xf numFmtId="0" fontId="10" fillId="0" borderId="0" xfId="1"/>
    <xf numFmtId="164" fontId="6" fillId="0" borderId="1" xfId="2" applyNumberFormat="1" applyFont="1" applyBorder="1" applyAlignment="1">
      <alignment horizontal="center" vertical="center" wrapText="1"/>
    </xf>
    <xf numFmtId="0" fontId="36" fillId="0" borderId="0" xfId="2" applyFont="1" applyAlignment="1">
      <alignment horizontal="center" vertical="center" wrapText="1"/>
    </xf>
    <xf numFmtId="0" fontId="46" fillId="0" borderId="0" xfId="2" applyFont="1" applyAlignment="1">
      <alignment horizontal="left" vertical="center" wrapText="1"/>
    </xf>
    <xf numFmtId="165" fontId="31" fillId="0" borderId="0" xfId="2" applyNumberFormat="1" applyFont="1" applyAlignment="1">
      <alignment horizontal="center"/>
    </xf>
    <xf numFmtId="0" fontId="53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4" fillId="2" borderId="6" xfId="0" applyNumberFormat="1" applyFont="1" applyFill="1" applyBorder="1" applyAlignment="1">
      <alignment horizontal="left" vertical="center" wrapText="1"/>
    </xf>
    <xf numFmtId="4" fontId="4" fillId="2" borderId="17" xfId="0" applyNumberFormat="1" applyFont="1" applyFill="1" applyBorder="1" applyAlignment="1">
      <alignment vertical="center" wrapText="1"/>
    </xf>
    <xf numFmtId="4" fontId="4" fillId="2" borderId="18" xfId="0" applyNumberFormat="1" applyFont="1" applyFill="1" applyBorder="1" applyAlignment="1">
      <alignment vertical="center" wrapText="1"/>
    </xf>
    <xf numFmtId="4" fontId="6" fillId="2" borderId="22" xfId="0" applyNumberFormat="1" applyFont="1" applyFill="1" applyBorder="1" applyAlignment="1">
      <alignment vertical="center" wrapText="1"/>
    </xf>
    <xf numFmtId="4" fontId="6" fillId="2" borderId="23" xfId="0" applyNumberFormat="1" applyFont="1" applyFill="1" applyBorder="1" applyAlignment="1">
      <alignment vertical="center" wrapText="1"/>
    </xf>
    <xf numFmtId="4" fontId="6" fillId="2" borderId="24" xfId="0" applyNumberFormat="1" applyFont="1" applyFill="1" applyBorder="1" applyAlignment="1">
      <alignment vertical="center" wrapText="1"/>
    </xf>
    <xf numFmtId="4" fontId="6" fillId="2" borderId="25" xfId="0" applyNumberFormat="1" applyFont="1" applyFill="1" applyBorder="1" applyAlignment="1">
      <alignment vertical="center" wrapText="1"/>
    </xf>
    <xf numFmtId="4" fontId="6" fillId="2" borderId="26" xfId="0" applyNumberFormat="1" applyFont="1" applyFill="1" applyBorder="1" applyAlignment="1">
      <alignment vertical="center" wrapText="1"/>
    </xf>
    <xf numFmtId="0" fontId="53" fillId="3" borderId="24" xfId="2" applyFont="1" applyFill="1" applyBorder="1" applyAlignment="1">
      <alignment horizontal="center" vertical="center" wrapText="1"/>
    </xf>
    <xf numFmtId="165" fontId="31" fillId="0" borderId="26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46" fillId="0" borderId="1" xfId="2" applyFont="1" applyBorder="1" applyAlignment="1">
      <alignment horizontal="center"/>
    </xf>
    <xf numFmtId="164" fontId="46" fillId="0" borderId="1" xfId="2" applyNumberFormat="1" applyFont="1" applyBorder="1" applyAlignment="1">
      <alignment horizontal="center"/>
    </xf>
    <xf numFmtId="0" fontId="36" fillId="11" borderId="1" xfId="2" applyFont="1" applyFill="1" applyBorder="1" applyAlignment="1">
      <alignment horizontal="center" vertical="center" wrapText="1"/>
    </xf>
    <xf numFmtId="0" fontId="49" fillId="21" borderId="1" xfId="2" applyFont="1" applyFill="1" applyBorder="1" applyAlignment="1">
      <alignment horizontal="center" wrapText="1"/>
    </xf>
    <xf numFmtId="0" fontId="49" fillId="21" borderId="1" xfId="2" applyFont="1" applyFill="1" applyBorder="1" applyAlignment="1">
      <alignment horizontal="center" vertical="center" wrapText="1"/>
    </xf>
    <xf numFmtId="0" fontId="47" fillId="3" borderId="1" xfId="2" applyFont="1" applyFill="1" applyBorder="1" applyAlignment="1">
      <alignment horizontal="center" vertical="center"/>
    </xf>
    <xf numFmtId="0" fontId="46" fillId="0" borderId="1" xfId="2" applyFont="1" applyBorder="1" applyAlignment="1">
      <alignment horizontal="right"/>
    </xf>
    <xf numFmtId="0" fontId="46" fillId="0" borderId="1" xfId="2" applyFont="1" applyBorder="1"/>
    <xf numFmtId="0" fontId="47" fillId="3" borderId="1" xfId="2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165" fontId="31" fillId="0" borderId="1" xfId="2" applyNumberFormat="1" applyFont="1" applyBorder="1" applyAlignment="1">
      <alignment horizontal="center"/>
    </xf>
    <xf numFmtId="0" fontId="10" fillId="4" borderId="1" xfId="1" applyFill="1" applyBorder="1" applyAlignment="1">
      <alignment horizontal="center" vertical="center" wrapText="1"/>
    </xf>
    <xf numFmtId="0" fontId="10" fillId="0" borderId="1" xfId="1" applyBorder="1" applyAlignment="1" applyProtection="1">
      <alignment horizontal="center" vertical="center"/>
    </xf>
    <xf numFmtId="0" fontId="10" fillId="2" borderId="1" xfId="1" applyNumberFormat="1" applyFill="1" applyBorder="1" applyAlignment="1" applyProtection="1">
      <alignment horizontal="center" vertical="center" wrapText="1"/>
    </xf>
    <xf numFmtId="0" fontId="10" fillId="0" borderId="0" xfId="1" applyBorder="1" applyAlignment="1">
      <alignment vertical="center"/>
    </xf>
    <xf numFmtId="49" fontId="0" fillId="2" borderId="0" xfId="0" applyNumberFormat="1" applyFill="1"/>
    <xf numFmtId="0" fontId="10" fillId="2" borderId="0" xfId="1" applyFill="1"/>
    <xf numFmtId="0" fontId="10" fillId="0" borderId="1" xfId="1" applyBorder="1" applyAlignment="1">
      <alignment horizontal="left" vertical="center"/>
    </xf>
    <xf numFmtId="0" fontId="52" fillId="3" borderId="2" xfId="2" applyFont="1" applyFill="1" applyBorder="1" applyAlignment="1">
      <alignment horizontal="center" vertical="center"/>
    </xf>
    <xf numFmtId="0" fontId="52" fillId="3" borderId="3" xfId="2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10" fillId="0" borderId="0" xfId="1" applyBorder="1" applyAlignment="1">
      <alignment horizontal="left" vertical="center" wrapText="1"/>
    </xf>
    <xf numFmtId="164" fontId="46" fillId="0" borderId="0" xfId="2" applyNumberFormat="1" applyFont="1" applyAlignment="1">
      <alignment horizontal="center"/>
    </xf>
    <xf numFmtId="0" fontId="46" fillId="0" borderId="0" xfId="2" applyFont="1" applyAlignment="1">
      <alignment horizontal="center"/>
    </xf>
    <xf numFmtId="0" fontId="10" fillId="0" borderId="4" xfId="1" applyBorder="1" applyAlignment="1">
      <alignment vertical="center"/>
    </xf>
    <xf numFmtId="0" fontId="49" fillId="0" borderId="33" xfId="2" applyFont="1" applyBorder="1" applyAlignment="1">
      <alignment vertical="center" wrapText="1"/>
    </xf>
    <xf numFmtId="0" fontId="46" fillId="0" borderId="3" xfId="2" applyFont="1" applyBorder="1"/>
    <xf numFmtId="0" fontId="46" fillId="0" borderId="4" xfId="2" applyFont="1" applyBorder="1"/>
    <xf numFmtId="0" fontId="52" fillId="3" borderId="2" xfId="2" applyFont="1" applyFill="1" applyBorder="1" applyAlignment="1">
      <alignment vertical="center"/>
    </xf>
    <xf numFmtId="0" fontId="52" fillId="3" borderId="3" xfId="2" applyFont="1" applyFill="1" applyBorder="1" applyAlignment="1">
      <alignment vertical="center"/>
    </xf>
    <xf numFmtId="0" fontId="52" fillId="3" borderId="4" xfId="2" applyFont="1" applyFill="1" applyBorder="1" applyAlignment="1">
      <alignment vertical="center"/>
    </xf>
    <xf numFmtId="0" fontId="10" fillId="0" borderId="2" xfId="1" applyBorder="1" applyAlignment="1">
      <alignment vertical="center"/>
    </xf>
    <xf numFmtId="0" fontId="46" fillId="0" borderId="3" xfId="2" applyFont="1" applyBorder="1" applyAlignment="1">
      <alignment vertical="center"/>
    </xf>
    <xf numFmtId="0" fontId="46" fillId="0" borderId="4" xfId="2" applyFont="1" applyBorder="1" applyAlignment="1">
      <alignment vertical="center"/>
    </xf>
    <xf numFmtId="0" fontId="10" fillId="0" borderId="3" xfId="1" applyBorder="1" applyAlignment="1">
      <alignment vertical="center"/>
    </xf>
    <xf numFmtId="164" fontId="46" fillId="0" borderId="1" xfId="2" applyNumberFormat="1" applyFont="1" applyBorder="1" applyAlignment="1">
      <alignment horizontal="left" vertical="center" wrapText="1"/>
    </xf>
    <xf numFmtId="0" fontId="10" fillId="0" borderId="18" xfId="1" applyBorder="1" applyAlignment="1">
      <alignment vertical="center"/>
    </xf>
    <xf numFmtId="0" fontId="46" fillId="0" borderId="17" xfId="2" applyFont="1" applyBorder="1" applyAlignment="1">
      <alignment vertical="center"/>
    </xf>
    <xf numFmtId="0" fontId="46" fillId="0" borderId="32" xfId="2" applyFont="1" applyBorder="1" applyAlignment="1">
      <alignment vertical="center"/>
    </xf>
    <xf numFmtId="0" fontId="46" fillId="0" borderId="1" xfId="2" quotePrefix="1" applyFont="1" applyBorder="1" applyAlignment="1">
      <alignment horizontal="right"/>
    </xf>
    <xf numFmtId="0" fontId="59" fillId="0" borderId="0" xfId="2" applyFont="1" applyAlignment="1">
      <alignment horizontal="center"/>
    </xf>
    <xf numFmtId="0" fontId="59" fillId="3" borderId="2" xfId="2" applyFont="1" applyFill="1" applyBorder="1" applyAlignment="1">
      <alignment horizontal="center"/>
    </xf>
    <xf numFmtId="0" fontId="46" fillId="0" borderId="2" xfId="2" applyFont="1" applyBorder="1"/>
    <xf numFmtId="0" fontId="36" fillId="18" borderId="1" xfId="2" applyFont="1" applyFill="1" applyBorder="1" applyAlignment="1">
      <alignment horizontal="center" vertical="center" wrapText="1"/>
    </xf>
    <xf numFmtId="0" fontId="55" fillId="18" borderId="6" xfId="2" applyFont="1" applyFill="1" applyBorder="1" applyAlignment="1">
      <alignment horizontal="left" vertical="center" wrapText="1"/>
    </xf>
    <xf numFmtId="0" fontId="55" fillId="24" borderId="1" xfId="2" applyFont="1" applyFill="1" applyBorder="1" applyAlignment="1">
      <alignment horizontal="left" vertical="center" wrapText="1"/>
    </xf>
    <xf numFmtId="0" fontId="55" fillId="24" borderId="1" xfId="2" applyFont="1" applyFill="1" applyBorder="1" applyAlignment="1">
      <alignment horizontal="left" wrapText="1"/>
    </xf>
    <xf numFmtId="0" fontId="22" fillId="22" borderId="1" xfId="0" applyFont="1" applyFill="1" applyBorder="1" applyAlignment="1">
      <alignment horizontal="center" vertical="center"/>
    </xf>
    <xf numFmtId="0" fontId="49" fillId="22" borderId="1" xfId="2" applyFont="1" applyFill="1" applyBorder="1" applyAlignment="1">
      <alignment horizontal="center" vertical="center" wrapText="1"/>
    </xf>
    <xf numFmtId="0" fontId="49" fillId="24" borderId="1" xfId="2" applyFont="1" applyFill="1" applyBorder="1" applyAlignment="1">
      <alignment horizontal="center" wrapText="1"/>
    </xf>
    <xf numFmtId="0" fontId="49" fillId="23" borderId="17" xfId="2" applyFont="1" applyFill="1" applyBorder="1" applyAlignment="1">
      <alignment horizontal="center" vertical="center" wrapText="1"/>
    </xf>
    <xf numFmtId="0" fontId="49" fillId="23" borderId="4" xfId="2" applyFont="1" applyFill="1" applyBorder="1" applyAlignment="1">
      <alignment horizontal="center" vertical="center" wrapText="1"/>
    </xf>
    <xf numFmtId="0" fontId="48" fillId="6" borderId="1" xfId="0" applyFont="1" applyFill="1" applyBorder="1" applyAlignment="1">
      <alignment vertical="center" wrapText="1"/>
    </xf>
    <xf numFmtId="0" fontId="48" fillId="6" borderId="2" xfId="0" applyFont="1" applyFill="1" applyBorder="1" applyAlignment="1">
      <alignment vertical="center" wrapText="1"/>
    </xf>
    <xf numFmtId="0" fontId="10" fillId="0" borderId="2" xfId="1" applyBorder="1"/>
    <xf numFmtId="0" fontId="2" fillId="6" borderId="5" xfId="0" applyFont="1" applyFill="1" applyBorder="1" applyAlignment="1">
      <alignment horizontal="center" vertical="center" wrapText="1"/>
    </xf>
    <xf numFmtId="0" fontId="60" fillId="0" borderId="5" xfId="1" applyFont="1" applyBorder="1" applyAlignment="1" applyProtection="1">
      <alignment vertical="center" wrapText="1"/>
    </xf>
    <xf numFmtId="0" fontId="10" fillId="0" borderId="6" xfId="1" applyBorder="1" applyAlignment="1" applyProtection="1">
      <alignment vertical="center" wrapText="1"/>
    </xf>
    <xf numFmtId="0" fontId="2" fillId="6" borderId="5" xfId="4" applyFont="1" applyFill="1" applyBorder="1" applyAlignment="1">
      <alignment horizontal="center" vertical="center" wrapText="1"/>
    </xf>
    <xf numFmtId="10" fontId="6" fillId="2" borderId="3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60" fillId="0" borderId="5" xfId="1" applyFont="1" applyBorder="1" applyAlignment="1">
      <alignment horizontal="center" vertical="center" wrapText="1"/>
    </xf>
    <xf numFmtId="0" fontId="17" fillId="9" borderId="5" xfId="4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6" xfId="1" applyBorder="1" applyAlignment="1">
      <alignment horizontal="center" vertical="center"/>
    </xf>
    <xf numFmtId="0" fontId="60" fillId="0" borderId="5" xfId="1" applyFont="1" applyBorder="1" applyAlignment="1">
      <alignment horizontal="center" vertical="center"/>
    </xf>
    <xf numFmtId="0" fontId="17" fillId="8" borderId="5" xfId="4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46" fillId="0" borderId="1" xfId="2" applyNumberFormat="1" applyFont="1" applyBorder="1" applyAlignment="1">
      <alignment horizontal="left"/>
    </xf>
    <xf numFmtId="0" fontId="10" fillId="0" borderId="5" xfId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 indent="1"/>
    </xf>
    <xf numFmtId="9" fontId="20" fillId="0" borderId="1" xfId="0" applyNumberFormat="1" applyFont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9" fontId="6" fillId="2" borderId="1" xfId="16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3" fillId="2" borderId="1" xfId="5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2" fillId="10" borderId="1" xfId="4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64" fontId="10" fillId="0" borderId="1" xfId="1" applyNumberForma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6" fillId="0" borderId="1" xfId="2" applyFont="1" applyBorder="1" applyAlignment="1">
      <alignment horizontal="right" vertical="center"/>
    </xf>
    <xf numFmtId="49" fontId="50" fillId="0" borderId="1" xfId="2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5" xfId="1" applyBorder="1" applyAlignment="1" applyProtection="1">
      <alignment vertical="center" wrapText="1"/>
    </xf>
    <xf numFmtId="0" fontId="10" fillId="0" borderId="1" xfId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4" fontId="10" fillId="2" borderId="6" xfId="1" applyNumberFormat="1" applyFill="1" applyBorder="1" applyAlignment="1">
      <alignment horizontal="center" vertical="center" wrapText="1"/>
    </xf>
    <xf numFmtId="0" fontId="65" fillId="0" borderId="0" xfId="0" applyFont="1" applyAlignment="1">
      <alignment horizontal="center"/>
    </xf>
    <xf numFmtId="0" fontId="65" fillId="0" borderId="5" xfId="0" applyFont="1" applyFill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6" xfId="2" applyFont="1" applyBorder="1"/>
    <xf numFmtId="49" fontId="6" fillId="4" borderId="5" xfId="0" applyNumberFormat="1" applyFont="1" applyFill="1" applyBorder="1" applyAlignment="1">
      <alignment horizontal="center" vertical="center" wrapText="1"/>
    </xf>
    <xf numFmtId="0" fontId="10" fillId="0" borderId="5" xfId="1" applyBorder="1" applyAlignment="1">
      <alignment horizontal="center" vertical="center"/>
    </xf>
    <xf numFmtId="0" fontId="8" fillId="2" borderId="5" xfId="0" applyFont="1" applyFill="1" applyBorder="1"/>
    <xf numFmtId="0" fontId="8" fillId="0" borderId="5" xfId="0" applyFont="1" applyBorder="1"/>
    <xf numFmtId="0" fontId="47" fillId="3" borderId="2" xfId="2" applyFont="1" applyFill="1" applyBorder="1" applyAlignment="1">
      <alignment horizontal="center" vertical="center"/>
    </xf>
    <xf numFmtId="0" fontId="47" fillId="3" borderId="3" xfId="2" applyFont="1" applyFill="1" applyBorder="1" applyAlignment="1">
      <alignment horizontal="center" vertical="center"/>
    </xf>
    <xf numFmtId="0" fontId="47" fillId="3" borderId="4" xfId="2" applyFont="1" applyFill="1" applyBorder="1" applyAlignment="1">
      <alignment horizontal="center" vertical="center"/>
    </xf>
    <xf numFmtId="0" fontId="22" fillId="24" borderId="1" xfId="0" applyFont="1" applyFill="1" applyBorder="1" applyAlignment="1">
      <alignment horizontal="center" vertical="center"/>
    </xf>
    <xf numFmtId="0" fontId="46" fillId="0" borderId="2" xfId="2" quotePrefix="1" applyFont="1" applyBorder="1" applyAlignment="1">
      <alignment horizontal="center" vertical="center"/>
    </xf>
    <xf numFmtId="0" fontId="46" fillId="0" borderId="4" xfId="2" quotePrefix="1" applyFont="1" applyBorder="1" applyAlignment="1">
      <alignment horizontal="center" vertical="center"/>
    </xf>
    <xf numFmtId="0" fontId="22" fillId="23" borderId="5" xfId="0" applyFont="1" applyFill="1" applyBorder="1" applyAlignment="1">
      <alignment horizontal="center" vertical="center"/>
    </xf>
    <xf numFmtId="0" fontId="22" fillId="23" borderId="10" xfId="0" applyFont="1" applyFill="1" applyBorder="1" applyAlignment="1">
      <alignment horizontal="center" vertical="center"/>
    </xf>
    <xf numFmtId="0" fontId="22" fillId="23" borderId="6" xfId="0" applyFont="1" applyFill="1" applyBorder="1" applyAlignment="1">
      <alignment horizontal="center" vertical="center"/>
    </xf>
    <xf numFmtId="0" fontId="46" fillId="0" borderId="1" xfId="2" applyFont="1" applyBorder="1" applyAlignment="1">
      <alignment horizontal="left" vertical="center" wrapText="1"/>
    </xf>
    <xf numFmtId="0" fontId="46" fillId="0" borderId="1" xfId="2" applyFont="1" applyBorder="1" applyAlignment="1">
      <alignment horizontal="left" wrapText="1"/>
    </xf>
    <xf numFmtId="0" fontId="47" fillId="3" borderId="19" xfId="2" applyFont="1" applyFill="1" applyBorder="1" applyAlignment="1">
      <alignment horizontal="center" vertical="center" wrapText="1"/>
    </xf>
    <xf numFmtId="0" fontId="47" fillId="3" borderId="21" xfId="2" applyFont="1" applyFill="1" applyBorder="1" applyAlignment="1">
      <alignment horizontal="center" vertical="center" wrapText="1"/>
    </xf>
    <xf numFmtId="0" fontId="10" fillId="3" borderId="27" xfId="1" applyFill="1" applyBorder="1" applyAlignment="1">
      <alignment horizontal="center" vertical="center" wrapText="1"/>
    </xf>
    <xf numFmtId="0" fontId="10" fillId="3" borderId="28" xfId="1" applyFill="1" applyBorder="1" applyAlignment="1">
      <alignment horizontal="center" vertical="center" wrapText="1"/>
    </xf>
    <xf numFmtId="0" fontId="53" fillId="3" borderId="19" xfId="2" applyFont="1" applyFill="1" applyBorder="1" applyAlignment="1">
      <alignment horizontal="center" vertical="center" wrapText="1"/>
    </xf>
    <xf numFmtId="0" fontId="53" fillId="3" borderId="20" xfId="2" applyFont="1" applyFill="1" applyBorder="1" applyAlignment="1">
      <alignment horizontal="center" vertical="center" wrapText="1"/>
    </xf>
    <xf numFmtId="0" fontId="53" fillId="3" borderId="29" xfId="2" applyFont="1" applyFill="1" applyBorder="1" applyAlignment="1">
      <alignment horizontal="center" vertical="center" wrapText="1"/>
    </xf>
    <xf numFmtId="0" fontId="10" fillId="0" borderId="4" xfId="1" applyBorder="1" applyAlignment="1">
      <alignment horizontal="left" vertical="center"/>
    </xf>
    <xf numFmtId="0" fontId="46" fillId="0" borderId="1" xfId="2" applyFont="1" applyBorder="1" applyAlignment="1">
      <alignment horizontal="left" vertical="center"/>
    </xf>
    <xf numFmtId="0" fontId="36" fillId="11" borderId="8" xfId="2" applyFont="1" applyFill="1" applyBorder="1" applyAlignment="1">
      <alignment horizontal="center" vertical="center" wrapText="1"/>
    </xf>
    <xf numFmtId="0" fontId="36" fillId="11" borderId="7" xfId="2" applyFont="1" applyFill="1" applyBorder="1" applyAlignment="1">
      <alignment horizontal="center" vertical="center" wrapText="1"/>
    </xf>
    <xf numFmtId="0" fontId="52" fillId="3" borderId="18" xfId="2" applyFont="1" applyFill="1" applyBorder="1" applyAlignment="1">
      <alignment horizontal="center" vertical="center"/>
    </xf>
    <xf numFmtId="0" fontId="52" fillId="3" borderId="17" xfId="2" applyFont="1" applyFill="1" applyBorder="1" applyAlignment="1">
      <alignment horizontal="center" vertical="center"/>
    </xf>
    <xf numFmtId="0" fontId="46" fillId="0" borderId="2" xfId="2" applyFont="1" applyBorder="1" applyAlignment="1">
      <alignment horizontal="left" vertical="center" wrapText="1"/>
    </xf>
    <xf numFmtId="0" fontId="46" fillId="0" borderId="3" xfId="2" applyFont="1" applyBorder="1" applyAlignment="1">
      <alignment horizontal="left" vertical="center" wrapText="1"/>
    </xf>
    <xf numFmtId="0" fontId="46" fillId="0" borderId="4" xfId="2" applyFont="1" applyBorder="1" applyAlignment="1">
      <alignment horizontal="left" vertical="center" wrapText="1"/>
    </xf>
    <xf numFmtId="0" fontId="52" fillId="3" borderId="2" xfId="2" applyFont="1" applyFill="1" applyBorder="1" applyAlignment="1">
      <alignment horizontal="center" vertical="center"/>
    </xf>
    <xf numFmtId="0" fontId="52" fillId="3" borderId="3" xfId="2" applyFont="1" applyFill="1" applyBorder="1" applyAlignment="1">
      <alignment horizontal="center" vertical="center"/>
    </xf>
    <xf numFmtId="0" fontId="52" fillId="3" borderId="4" xfId="2" applyFont="1" applyFill="1" applyBorder="1" applyAlignment="1">
      <alignment horizontal="center" vertical="center"/>
    </xf>
    <xf numFmtId="0" fontId="52" fillId="3" borderId="1" xfId="2" applyFont="1" applyFill="1" applyBorder="1" applyAlignment="1">
      <alignment horizontal="center" vertical="center"/>
    </xf>
    <xf numFmtId="0" fontId="50" fillId="0" borderId="1" xfId="2" applyFont="1" applyBorder="1" applyAlignment="1">
      <alignment horizontal="left" wrapText="1"/>
    </xf>
    <xf numFmtId="0" fontId="10" fillId="3" borderId="27" xfId="1" applyFill="1" applyBorder="1" applyAlignment="1">
      <alignment horizontal="center" vertical="center"/>
    </xf>
    <xf numFmtId="0" fontId="10" fillId="3" borderId="28" xfId="1" applyFill="1" applyBorder="1" applyAlignment="1">
      <alignment horizontal="center" vertical="center"/>
    </xf>
    <xf numFmtId="0" fontId="10" fillId="0" borderId="2" xfId="1" applyBorder="1" applyAlignment="1">
      <alignment horizontal="left" vertical="center"/>
    </xf>
    <xf numFmtId="0" fontId="10" fillId="0" borderId="3" xfId="1" applyBorder="1" applyAlignment="1">
      <alignment horizontal="left" vertical="center"/>
    </xf>
    <xf numFmtId="10" fontId="2" fillId="0" borderId="0" xfId="0" applyNumberFormat="1" applyFont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47" fillId="14" borderId="17" xfId="2" applyFont="1" applyFill="1" applyBorder="1" applyAlignment="1">
      <alignment horizontal="center"/>
    </xf>
    <xf numFmtId="0" fontId="47" fillId="14" borderId="6" xfId="2" applyFont="1" applyFill="1" applyBorder="1" applyAlignment="1">
      <alignment horizontal="center"/>
    </xf>
    <xf numFmtId="0" fontId="47" fillId="14" borderId="18" xfId="2" applyFont="1" applyFill="1" applyBorder="1" applyAlignment="1">
      <alignment horizontal="center" wrapText="1"/>
    </xf>
    <xf numFmtId="0" fontId="47" fillId="14" borderId="17" xfId="2" applyFont="1" applyFill="1" applyBorder="1" applyAlignment="1">
      <alignment horizontal="center" wrapText="1"/>
    </xf>
    <xf numFmtId="0" fontId="46" fillId="0" borderId="8" xfId="2" applyFont="1" applyBorder="1" applyAlignment="1">
      <alignment horizontal="center" vertical="center"/>
    </xf>
    <xf numFmtId="0" fontId="46" fillId="0" borderId="7" xfId="2" applyFont="1" applyBorder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21" fillId="2" borderId="0" xfId="3" applyFont="1" applyFill="1" applyBorder="1" applyAlignment="1" applyProtection="1">
      <alignment horizontal="center" vertical="center" wrapText="1"/>
    </xf>
    <xf numFmtId="0" fontId="14" fillId="2" borderId="0" xfId="3" applyFont="1" applyFill="1" applyBorder="1" applyAlignment="1" applyProtection="1">
      <alignment horizontal="center" vertical="center" wrapText="1"/>
    </xf>
    <xf numFmtId="0" fontId="15" fillId="5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164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10" fillId="0" borderId="18" xfId="1" applyBorder="1" applyAlignment="1">
      <alignment horizontal="center" vertical="center" wrapText="1"/>
    </xf>
    <xf numFmtId="0" fontId="10" fillId="0" borderId="32" xfId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5" borderId="1" xfId="4" applyFont="1" applyFill="1" applyBorder="1" applyAlignment="1">
      <alignment horizontal="center" vertical="center" wrapText="1"/>
    </xf>
    <xf numFmtId="0" fontId="41" fillId="0" borderId="12" xfId="4" applyFont="1" applyBorder="1" applyAlignment="1">
      <alignment horizontal="left" vertical="top" wrapText="1"/>
    </xf>
    <xf numFmtId="0" fontId="38" fillId="0" borderId="12" xfId="4" applyFont="1" applyBorder="1" applyAlignment="1">
      <alignment horizontal="left" vertical="top"/>
    </xf>
    <xf numFmtId="0" fontId="40" fillId="0" borderId="11" xfId="4" applyFont="1" applyBorder="1" applyAlignment="1">
      <alignment vertical="top" wrapText="1"/>
    </xf>
    <xf numFmtId="0" fontId="11" fillId="0" borderId="11" xfId="4" applyBorder="1" applyAlignment="1">
      <alignment vertical="top"/>
    </xf>
    <xf numFmtId="0" fontId="28" fillId="0" borderId="13" xfId="7" applyFont="1" applyBorder="1" applyAlignment="1" applyProtection="1">
      <alignment horizontal="center" vertical="center" wrapText="1"/>
    </xf>
    <xf numFmtId="0" fontId="28" fillId="0" borderId="13" xfId="7" applyFont="1" applyBorder="1" applyAlignment="1" applyProtection="1">
      <alignment horizontal="center" vertical="center"/>
    </xf>
    <xf numFmtId="0" fontId="4" fillId="4" borderId="1" xfId="4" applyFont="1" applyFill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20" fillId="4" borderId="1" xfId="4" applyFont="1" applyFill="1" applyBorder="1" applyAlignment="1">
      <alignment horizontal="center" vertical="center" wrapText="1"/>
    </xf>
    <xf numFmtId="0" fontId="42" fillId="12" borderId="1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56" fillId="0" borderId="1" xfId="3" applyFont="1" applyBorder="1" applyAlignment="1" applyProtection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4" fillId="25" borderId="2" xfId="0" applyFont="1" applyFill="1" applyBorder="1" applyAlignment="1">
      <alignment horizontal="center" vertical="center" wrapText="1"/>
    </xf>
    <xf numFmtId="0" fontId="4" fillId="25" borderId="3" xfId="0" applyFont="1" applyFill="1" applyBorder="1" applyAlignment="1">
      <alignment horizontal="center" vertical="center" wrapText="1"/>
    </xf>
    <xf numFmtId="0" fontId="4" fillId="25" borderId="4" xfId="0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5" borderId="1" xfId="2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3" borderId="1" xfId="4" applyFont="1" applyFill="1" applyBorder="1" applyAlignment="1">
      <alignment horizontal="center" vertical="center" wrapText="1"/>
    </xf>
    <xf numFmtId="0" fontId="22" fillId="10" borderId="1" xfId="4" applyFont="1" applyFill="1" applyBorder="1" applyAlignment="1">
      <alignment horizontal="center" vertical="center" wrapText="1"/>
    </xf>
    <xf numFmtId="0" fontId="22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0" fontId="11" fillId="2" borderId="1" xfId="4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44" fillId="0" borderId="5" xfId="10" applyFont="1" applyBorder="1" applyAlignment="1">
      <alignment horizontal="center" vertical="center"/>
    </xf>
    <xf numFmtId="0" fontId="44" fillId="0" borderId="6" xfId="10" applyFont="1" applyBorder="1" applyAlignment="1">
      <alignment horizontal="center" vertical="center"/>
    </xf>
    <xf numFmtId="3" fontId="6" fillId="0" borderId="1" xfId="10" applyNumberFormat="1" applyFont="1" applyBorder="1" applyAlignment="1">
      <alignment horizontal="center" vertical="center" wrapText="1"/>
    </xf>
    <xf numFmtId="0" fontId="6" fillId="0" borderId="1" xfId="9" applyNumberFormat="1" applyFont="1" applyFill="1" applyBorder="1" applyAlignment="1">
      <alignment horizontal="center" vertical="center" wrapText="1"/>
    </xf>
    <xf numFmtId="0" fontId="44" fillId="0" borderId="1" xfId="10" applyFont="1" applyBorder="1" applyAlignment="1">
      <alignment horizontal="center" vertical="center" wrapText="1"/>
    </xf>
    <xf numFmtId="0" fontId="44" fillId="0" borderId="1" xfId="1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 wrapText="1"/>
    </xf>
    <xf numFmtId="0" fontId="44" fillId="0" borderId="8" xfId="10" applyFont="1" applyBorder="1" applyAlignment="1">
      <alignment horizontal="center" vertical="center" wrapText="1"/>
    </xf>
    <xf numFmtId="0" fontId="44" fillId="0" borderId="34" xfId="10" applyFont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  <xf numFmtId="0" fontId="6" fillId="2" borderId="32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left" vertical="center" wrapText="1"/>
    </xf>
    <xf numFmtId="0" fontId="4" fillId="4" borderId="3" xfId="2" applyFont="1" applyFill="1" applyBorder="1" applyAlignment="1">
      <alignment horizontal="left" vertical="center" wrapText="1"/>
    </xf>
    <xf numFmtId="0" fontId="4" fillId="4" borderId="4" xfId="2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2" fillId="6" borderId="6" xfId="2" applyFont="1" applyFill="1" applyBorder="1" applyAlignment="1">
      <alignment horizontal="center" vertical="center" wrapText="1"/>
    </xf>
    <xf numFmtId="0" fontId="24" fillId="6" borderId="33" xfId="2" applyFont="1" applyFill="1" applyBorder="1" applyAlignment="1">
      <alignment horizontal="center" vertical="center" wrapText="1"/>
    </xf>
    <xf numFmtId="0" fontId="24" fillId="6" borderId="0" xfId="2" applyFont="1" applyFill="1" applyAlignment="1">
      <alignment horizontal="center" vertical="center" wrapText="1"/>
    </xf>
    <xf numFmtId="0" fontId="24" fillId="6" borderId="30" xfId="2" applyFont="1" applyFill="1" applyBorder="1" applyAlignment="1">
      <alignment horizontal="center" vertical="center" wrapText="1"/>
    </xf>
    <xf numFmtId="0" fontId="24" fillId="6" borderId="31" xfId="2" applyFont="1" applyFill="1" applyBorder="1" applyAlignment="1">
      <alignment horizontal="center" vertical="center" wrapText="1"/>
    </xf>
    <xf numFmtId="0" fontId="44" fillId="13" borderId="1" xfId="10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center" vertical="center" wrapText="1"/>
    </xf>
    <xf numFmtId="0" fontId="3" fillId="5" borderId="3" xfId="4" applyFont="1" applyFill="1" applyBorder="1" applyAlignment="1">
      <alignment horizontal="center" vertical="center" wrapText="1"/>
    </xf>
    <xf numFmtId="0" fontId="3" fillId="5" borderId="4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23" fillId="2" borderId="2" xfId="4" applyFont="1" applyFill="1" applyBorder="1" applyAlignment="1">
      <alignment horizontal="left" vertical="center" wrapText="1"/>
    </xf>
    <xf numFmtId="0" fontId="23" fillId="2" borderId="3" xfId="4" applyFont="1" applyFill="1" applyBorder="1" applyAlignment="1">
      <alignment horizontal="left" vertical="center" wrapText="1"/>
    </xf>
    <xf numFmtId="0" fontId="23" fillId="2" borderId="4" xfId="4" applyFont="1" applyFill="1" applyBorder="1" applyAlignment="1">
      <alignment horizontal="left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 vertical="center" wrapText="1"/>
    </xf>
    <xf numFmtId="0" fontId="23" fillId="2" borderId="1" xfId="4" applyFont="1" applyFill="1" applyBorder="1" applyAlignment="1">
      <alignment horizontal="left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center" vertical="center" wrapText="1"/>
    </xf>
    <xf numFmtId="164" fontId="6" fillId="0" borderId="4" xfId="2" applyNumberFormat="1" applyFont="1" applyBorder="1" applyAlignment="1">
      <alignment horizontal="center" vertical="center" wrapText="1"/>
    </xf>
    <xf numFmtId="0" fontId="10" fillId="0" borderId="10" xfId="1" applyFill="1" applyBorder="1" applyAlignment="1">
      <alignment horizontal="center" vertical="center" wrapText="1"/>
    </xf>
    <xf numFmtId="0" fontId="10" fillId="0" borderId="6" xfId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left" vertical="center" wrapText="1"/>
    </xf>
    <xf numFmtId="0" fontId="15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vertical="center"/>
    </xf>
    <xf numFmtId="0" fontId="6" fillId="7" borderId="1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11" borderId="9" xfId="2" applyFont="1" applyFill="1" applyBorder="1" applyAlignment="1">
      <alignment horizontal="center" vertical="center" wrapText="1"/>
    </xf>
    <xf numFmtId="0" fontId="2" fillId="11" borderId="8" xfId="2" applyFont="1" applyFill="1" applyBorder="1" applyAlignment="1">
      <alignment horizontal="center" vertical="center" wrapText="1"/>
    </xf>
    <xf numFmtId="0" fontId="2" fillId="11" borderId="18" xfId="2" applyFont="1" applyFill="1" applyBorder="1" applyAlignment="1">
      <alignment horizontal="center" vertical="center" wrapText="1"/>
    </xf>
    <xf numFmtId="0" fontId="2" fillId="11" borderId="17" xfId="2" applyFont="1" applyFill="1" applyBorder="1" applyAlignment="1">
      <alignment horizontal="center" vertical="center" wrapText="1"/>
    </xf>
    <xf numFmtId="0" fontId="37" fillId="2" borderId="1" xfId="6" applyFont="1" applyFill="1" applyBorder="1" applyAlignment="1" applyProtection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" fillId="11" borderId="1" xfId="6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10" fillId="2" borderId="2" xfId="1" applyFill="1" applyBorder="1" applyAlignment="1" applyProtection="1">
      <alignment horizontal="center" vertical="center" wrapText="1"/>
    </xf>
    <xf numFmtId="0" fontId="10" fillId="2" borderId="4" xfId="1" applyFill="1" applyBorder="1" applyAlignment="1" applyProtection="1">
      <alignment horizontal="center" vertical="center" wrapText="1"/>
    </xf>
    <xf numFmtId="0" fontId="35" fillId="0" borderId="2" xfId="2" applyFont="1" applyBorder="1" applyAlignment="1">
      <alignment horizontal="left" vertical="center" wrapText="1"/>
    </xf>
    <xf numFmtId="0" fontId="35" fillId="0" borderId="3" xfId="2" applyFont="1" applyBorder="1" applyAlignment="1">
      <alignment horizontal="left" vertical="center" wrapText="1"/>
    </xf>
    <xf numFmtId="0" fontId="24" fillId="5" borderId="1" xfId="2" applyFont="1" applyFill="1" applyBorder="1" applyAlignment="1">
      <alignment vertical="center" wrapText="1"/>
    </xf>
    <xf numFmtId="0" fontId="24" fillId="5" borderId="5" xfId="2" applyFont="1" applyFill="1" applyBorder="1" applyAlignment="1">
      <alignment vertical="center" wrapText="1"/>
    </xf>
    <xf numFmtId="0" fontId="2" fillId="11" borderId="1" xfId="2" applyFont="1" applyFill="1" applyBorder="1" applyAlignment="1">
      <alignment horizontal="center" vertical="center" wrapText="1"/>
    </xf>
    <xf numFmtId="0" fontId="4" fillId="2" borderId="1" xfId="6" applyFont="1" applyFill="1" applyBorder="1" applyAlignment="1" applyProtection="1">
      <alignment horizontal="left" vertical="center" wrapText="1"/>
    </xf>
    <xf numFmtId="0" fontId="2" fillId="2" borderId="1" xfId="6" applyFont="1" applyFill="1" applyBorder="1" applyAlignment="1" applyProtection="1">
      <alignment horizontal="left" vertical="center" wrapText="1"/>
    </xf>
    <xf numFmtId="0" fontId="60" fillId="2" borderId="9" xfId="1" applyFont="1" applyFill="1" applyBorder="1" applyAlignment="1" applyProtection="1">
      <alignment horizontal="center" wrapText="1"/>
    </xf>
    <xf numFmtId="0" fontId="60" fillId="2" borderId="8" xfId="1" applyFont="1" applyFill="1" applyBorder="1" applyAlignment="1" applyProtection="1">
      <alignment horizontal="center" wrapText="1"/>
    </xf>
    <xf numFmtId="0" fontId="60" fillId="2" borderId="7" xfId="1" applyFont="1" applyFill="1" applyBorder="1" applyAlignment="1" applyProtection="1">
      <alignment horizontal="center" wrapText="1"/>
    </xf>
    <xf numFmtId="0" fontId="10" fillId="2" borderId="6" xfId="1" applyFill="1" applyBorder="1" applyAlignment="1" applyProtection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10" fillId="2" borderId="18" xfId="1" applyFill="1" applyBorder="1" applyAlignment="1" applyProtection="1">
      <alignment horizontal="center" vertical="center" wrapText="1"/>
    </xf>
    <xf numFmtId="0" fontId="10" fillId="2" borderId="17" xfId="1" applyFill="1" applyBorder="1" applyAlignment="1" applyProtection="1">
      <alignment horizontal="center" vertical="center" wrapText="1"/>
    </xf>
    <xf numFmtId="0" fontId="10" fillId="2" borderId="32" xfId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/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4" fontId="10" fillId="2" borderId="5" xfId="1" applyNumberFormat="1" applyFill="1" applyBorder="1" applyAlignment="1">
      <alignment horizontal="center" vertical="center" wrapText="1"/>
    </xf>
    <xf numFmtId="4" fontId="10" fillId="2" borderId="6" xfId="1" applyNumberForma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8" fillId="0" borderId="9" xfId="3" applyFont="1" applyBorder="1" applyAlignment="1" applyProtection="1">
      <alignment horizontal="center" vertical="center" wrapText="1"/>
    </xf>
    <xf numFmtId="0" fontId="18" fillId="0" borderId="18" xfId="3" applyFont="1" applyBorder="1" applyAlignment="1" applyProtection="1">
      <alignment horizontal="center" vertical="center" wrapText="1"/>
    </xf>
    <xf numFmtId="4" fontId="16" fillId="2" borderId="5" xfId="4" applyNumberFormat="1" applyFont="1" applyFill="1" applyBorder="1" applyAlignment="1">
      <alignment horizontal="left" vertical="center" wrapText="1"/>
    </xf>
    <xf numFmtId="4" fontId="16" fillId="2" borderId="6" xfId="4" applyNumberFormat="1" applyFont="1" applyFill="1" applyBorder="1" applyAlignment="1">
      <alignment horizontal="left" vertical="center" wrapText="1"/>
    </xf>
    <xf numFmtId="4" fontId="16" fillId="2" borderId="5" xfId="4" applyNumberFormat="1" applyFont="1" applyFill="1" applyBorder="1" applyAlignment="1">
      <alignment horizontal="center" vertical="center" wrapText="1"/>
    </xf>
    <xf numFmtId="4" fontId="16" fillId="2" borderId="6" xfId="4" applyNumberFormat="1" applyFont="1" applyFill="1" applyBorder="1" applyAlignment="1">
      <alignment horizontal="center" vertical="center" wrapText="1"/>
    </xf>
    <xf numFmtId="49" fontId="19" fillId="0" borderId="5" xfId="4" applyNumberFormat="1" applyFont="1" applyBorder="1" applyAlignment="1">
      <alignment horizontal="center" vertical="center" wrapText="1"/>
    </xf>
    <xf numFmtId="0" fontId="19" fillId="0" borderId="6" xfId="4" applyFont="1" applyBorder="1" applyAlignment="1">
      <alignment horizontal="center" vertical="center" wrapText="1"/>
    </xf>
    <xf numFmtId="0" fontId="17" fillId="3" borderId="1" xfId="4" applyFont="1" applyFill="1" applyBorder="1" applyAlignment="1">
      <alignment horizontal="center" vertical="center" wrapText="1"/>
    </xf>
    <xf numFmtId="0" fontId="17" fillId="3" borderId="6" xfId="4" applyFont="1" applyFill="1" applyBorder="1" applyAlignment="1">
      <alignment horizontal="center" vertical="center" wrapText="1"/>
    </xf>
    <xf numFmtId="49" fontId="16" fillId="2" borderId="5" xfId="4" applyNumberFormat="1" applyFont="1" applyFill="1" applyBorder="1" applyAlignment="1">
      <alignment horizontal="center" vertical="center" wrapText="1"/>
    </xf>
    <xf numFmtId="0" fontId="16" fillId="2" borderId="6" xfId="4" applyFont="1" applyFill="1" applyBorder="1" applyAlignment="1">
      <alignment horizontal="center" vertical="center" wrapText="1"/>
    </xf>
    <xf numFmtId="49" fontId="16" fillId="2" borderId="6" xfId="4" applyNumberFormat="1" applyFont="1" applyFill="1" applyBorder="1" applyAlignment="1">
      <alignment horizontal="center" vertical="center" wrapText="1"/>
    </xf>
    <xf numFmtId="0" fontId="17" fillId="6" borderId="9" xfId="4" applyFont="1" applyFill="1" applyBorder="1" applyAlignment="1">
      <alignment horizontal="center" vertical="center" wrapText="1"/>
    </xf>
    <xf numFmtId="0" fontId="17" fillId="6" borderId="8" xfId="4" applyFont="1" applyFill="1" applyBorder="1" applyAlignment="1">
      <alignment horizontal="center" vertical="center" wrapText="1"/>
    </xf>
    <xf numFmtId="0" fontId="17" fillId="6" borderId="7" xfId="4" applyFont="1" applyFill="1" applyBorder="1" applyAlignment="1">
      <alignment horizontal="center" vertical="center" wrapText="1"/>
    </xf>
    <xf numFmtId="0" fontId="17" fillId="6" borderId="18" xfId="4" applyFont="1" applyFill="1" applyBorder="1" applyAlignment="1">
      <alignment horizontal="center" vertical="center" wrapText="1"/>
    </xf>
    <xf numFmtId="0" fontId="17" fillId="6" borderId="17" xfId="4" applyFont="1" applyFill="1" applyBorder="1" applyAlignment="1">
      <alignment horizontal="center" vertical="center" wrapText="1"/>
    </xf>
    <xf numFmtId="0" fontId="17" fillId="6" borderId="32" xfId="4" applyFont="1" applyFill="1" applyBorder="1" applyAlignment="1">
      <alignment horizontal="center" vertical="center" wrapText="1"/>
    </xf>
    <xf numFmtId="0" fontId="17" fillId="6" borderId="9" xfId="4" applyFont="1" applyFill="1" applyBorder="1" applyAlignment="1">
      <alignment horizontal="left" vertical="center" wrapText="1"/>
    </xf>
    <xf numFmtId="0" fontId="17" fillId="6" borderId="8" xfId="4" applyFont="1" applyFill="1" applyBorder="1" applyAlignment="1">
      <alignment horizontal="left" vertical="center" wrapText="1"/>
    </xf>
    <xf numFmtId="0" fontId="17" fillId="6" borderId="7" xfId="4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4" fillId="8" borderId="1" xfId="4" applyFont="1" applyFill="1" applyBorder="1" applyAlignment="1">
      <alignment horizontal="center" vertical="center" wrapText="1"/>
    </xf>
    <xf numFmtId="0" fontId="17" fillId="9" borderId="2" xfId="4" applyFont="1" applyFill="1" applyBorder="1" applyAlignment="1">
      <alignment horizontal="center" vertical="center" wrapText="1"/>
    </xf>
    <xf numFmtId="0" fontId="17" fillId="9" borderId="3" xfId="4" applyFont="1" applyFill="1" applyBorder="1" applyAlignment="1">
      <alignment horizontal="center" vertical="center" wrapText="1"/>
    </xf>
    <xf numFmtId="0" fontId="17" fillId="9" borderId="4" xfId="4" applyFont="1" applyFill="1" applyBorder="1" applyAlignment="1">
      <alignment horizontal="center" vertical="center" wrapText="1"/>
    </xf>
    <xf numFmtId="0" fontId="16" fillId="4" borderId="2" xfId="4" applyFont="1" applyFill="1" applyBorder="1" applyAlignment="1">
      <alignment horizontal="center" vertical="center" wrapText="1"/>
    </xf>
    <xf numFmtId="0" fontId="16" fillId="4" borderId="3" xfId="4" applyFont="1" applyFill="1" applyBorder="1" applyAlignment="1">
      <alignment horizontal="center" vertical="center" wrapText="1"/>
    </xf>
    <xf numFmtId="0" fontId="16" fillId="4" borderId="4" xfId="4" applyFont="1" applyFill="1" applyBorder="1" applyAlignment="1">
      <alignment horizontal="center" vertical="center" wrapText="1"/>
    </xf>
    <xf numFmtId="0" fontId="17" fillId="4" borderId="1" xfId="4" applyFont="1" applyFill="1" applyBorder="1" applyAlignment="1">
      <alignment horizontal="left" vertical="center" wrapText="1"/>
    </xf>
    <xf numFmtId="164" fontId="6" fillId="0" borderId="6" xfId="2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0" fillId="4" borderId="18" xfId="1" applyFill="1" applyBorder="1" applyAlignment="1">
      <alignment horizontal="center" vertical="center" wrapText="1"/>
    </xf>
    <xf numFmtId="0" fontId="10" fillId="4" borderId="17" xfId="1" applyFill="1" applyBorder="1" applyAlignment="1">
      <alignment horizontal="center" vertical="center" wrapText="1"/>
    </xf>
    <xf numFmtId="0" fontId="10" fillId="4" borderId="32" xfId="1" applyFill="1" applyBorder="1" applyAlignment="1">
      <alignment horizontal="center" vertical="center" wrapText="1"/>
    </xf>
    <xf numFmtId="0" fontId="60" fillId="4" borderId="9" xfId="1" applyFont="1" applyFill="1" applyBorder="1" applyAlignment="1">
      <alignment horizontal="center" wrapText="1"/>
    </xf>
    <xf numFmtId="0" fontId="60" fillId="4" borderId="8" xfId="1" applyFont="1" applyFill="1" applyBorder="1" applyAlignment="1">
      <alignment horizontal="center" wrapText="1"/>
    </xf>
    <xf numFmtId="0" fontId="60" fillId="4" borderId="7" xfId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10" fillId="0" borderId="1" xfId="1" applyBorder="1" applyAlignment="1">
      <alignment horizontal="center" vertical="center"/>
    </xf>
  </cellXfs>
  <cellStyles count="17">
    <cellStyle name="Hipervínculo" xfId="1" builtinId="8"/>
    <cellStyle name="Hipervínculo 2" xfId="3"/>
    <cellStyle name="Hipervínculo 2 2" xfId="7"/>
    <cellStyle name="Hipervínculo 3" xfId="5"/>
    <cellStyle name="Hipervínculo 3 2" xfId="8"/>
    <cellStyle name="Hipervínculo 4" xfId="6"/>
    <cellStyle name="Hipervínculo 4 2" xfId="11"/>
    <cellStyle name="Millares 2" xfId="9"/>
    <cellStyle name="Millares 3" xfId="14"/>
    <cellStyle name="Moneda 2" xfId="15"/>
    <cellStyle name="Normal" xfId="0" builtinId="0"/>
    <cellStyle name="Normal 2" xfId="2"/>
    <cellStyle name="Normal 2 2" xfId="4"/>
    <cellStyle name="Normal 2 2 2" xfId="10"/>
    <cellStyle name="Normal 2 2 2 2" xfId="12"/>
    <cellStyle name="Normal 2 3" xfId="13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269875</xdr:rowOff>
    </xdr:from>
    <xdr:to>
      <xdr:col>5</xdr:col>
      <xdr:colOff>2508250</xdr:colOff>
      <xdr:row>16</xdr:row>
      <xdr:rowOff>346618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A5D31F2C-2AA7-4B54-99DB-F4808051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375"/>
          <a:ext cx="15319375" cy="8141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gopareguayas.gob.ec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ontraloria.gob.ec/Portal/Busqueda/" TargetMode="External"/><Relationship Id="rId1" Type="http://schemas.openxmlformats.org/officeDocument/2006/relationships/hyperlink" Target="https://www.compraspublicas.gob.ec/ProcesoContratacion/compras/PC/buscarProceso.cpe?sg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esoreria@conagopareguayas.gob.ec" TargetMode="External"/><Relationship Id="rId4" Type="http://schemas.openxmlformats.org/officeDocument/2006/relationships/hyperlink" Target="mailto:tesoreria@conagopareguayas.gob.ec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conagopareguayas.gob.ec/media/lotaip_archivos/FORMULARIO_DE_REGISTRO_ASISTENCIA_TECNICA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conagopareguayas.gob.ec/media/lotaip_archivos/CEDULA_PRESUPUESTARIA_GASTOS_2021.pdf" TargetMode="External"/><Relationship Id="rId2" Type="http://schemas.openxmlformats.org/officeDocument/2006/relationships/hyperlink" Target="http://conagopareguayas.gob.ec/media/lotaip_archivos/CEDULA_PRESUPUESTARIA_GASTOS_2022.pdf" TargetMode="External"/><Relationship Id="rId1" Type="http://schemas.openxmlformats.org/officeDocument/2006/relationships/hyperlink" Target="http://conagopareguayas.gob.ec/media/presupuesto_institucional_archivos/CEDULA_PRESUPUESTARIA_GASTOS_2023-02.pdf" TargetMode="External"/><Relationship Id="rId6" Type="http://schemas.openxmlformats.org/officeDocument/2006/relationships/vmlDrawing" Target="../drawings/vmlDrawing12.v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conagopareguayas.gob.ec/media/presupuesto_institucional_archivos/FEBRERO_2023_LISTA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gopareguayas.gob.ec/media/gestion_archivos/PAC_2022.pdf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www.compraspublicas.gob.ec/ProcesoContratacion/compras/IC/buscarInfima.cpe" TargetMode="External"/><Relationship Id="rId2" Type="http://schemas.openxmlformats.org/officeDocument/2006/relationships/hyperlink" Target="http://portal.compraspublicas.gob.ec/compraspublicas/node/3519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://conagopareguayas.gob.ec/media/presupuesto_institucional_archivos/FEBRERO_2023.pdf" TargetMode="External"/><Relationship Id="rId5" Type="http://schemas.openxmlformats.org/officeDocument/2006/relationships/hyperlink" Target="http://conagopareguayas.gob.ec/media/gestion_archivos/PAC_2022.pdf" TargetMode="External"/><Relationship Id="rId10" Type="http://schemas.openxmlformats.org/officeDocument/2006/relationships/vmlDrawing" Target="../drawings/vmlDrawing14.vml"/><Relationship Id="rId4" Type="http://schemas.openxmlformats.org/officeDocument/2006/relationships/hyperlink" Target="https://www.compraspublicas.gob.ec/ProcesoContratacion/compras/IC/buscarInfima.cpe" TargetMode="External"/><Relationship Id="rId9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gopareguayas.gob.ec/solicitud/" TargetMode="External"/><Relationship Id="rId2" Type="http://schemas.openxmlformats.org/officeDocument/2006/relationships/hyperlink" Target="http://conagopareguayas.gob.ec/media/lotaip_archivos/RENDICION_DE_CUENTAS_PERIODO_2021--CPCCS.pdf" TargetMode="External"/><Relationship Id="rId1" Type="http://schemas.openxmlformats.org/officeDocument/2006/relationships/hyperlink" Target="http://gobiernocusubamba.gob.ec/" TargetMode="External"/><Relationship Id="rId5" Type="http://schemas.openxmlformats.org/officeDocument/2006/relationships/vmlDrawing" Target="../drawings/vmlDrawing18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nagopareguayas.gob.ec/media/lotaip_archivos/Estatutos_CONAGOPARE_NOVIEMBRE_2020.pdf" TargetMode="External"/><Relationship Id="rId4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conagopareguayas.gob.ec/media/lotaip_archivos/Literal__f2-SOLICITUD_2.pdf" TargetMode="External"/><Relationship Id="rId7" Type="http://schemas.openxmlformats.org/officeDocument/2006/relationships/vmlDrawing" Target="../drawings/vmlDrawing20.vml"/><Relationship Id="rId2" Type="http://schemas.openxmlformats.org/officeDocument/2006/relationships/hyperlink" Target="mailto:info@conagopareguayas.gob.ec" TargetMode="External"/><Relationship Id="rId1" Type="http://schemas.openxmlformats.org/officeDocument/2006/relationships/hyperlink" Target="mailto:evpazmino@dpe.gob.ec" TargetMode="External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://conagopareguayas.gob.ec/media/ConvocatoriaSesionActa_archivos/RESOLUCION_DESIGNACION_TRANSPARENCIA-DIC_2022.pdf" TargetMode="External"/><Relationship Id="rId4" Type="http://schemas.openxmlformats.org/officeDocument/2006/relationships/hyperlink" Target="http://conagopareguayas.gob.ec/media/ConvocatoriaSesionActa_archivos/RESOLUCION_COMITE_TRANSPARENCIA-DIC_2022.2.pd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conagopareguayas.gob.ec/media/ConvocatoriaSesionActa_archivos/CONVOCATORIA_FEB-002-01-2023-CRONOGRAMA_DE_CIERRES_Y_APE_Axk5hDT.pdf" TargetMode="External"/><Relationship Id="rId2" Type="http://schemas.openxmlformats.org/officeDocument/2006/relationships/hyperlink" Target="http://conagopareguayas.gob.ec/media/ConvocatoriaSesionActa_archivos/RESOLUCION-ADQUISICION_VEHICULO.pdf" TargetMode="External"/><Relationship Id="rId1" Type="http://schemas.openxmlformats.org/officeDocument/2006/relationships/hyperlink" Target="http://conagopareguayas.gob.ec/media/planestrategico_archivos/PLAN_ESTRATEGICO_INSTITUCIONAL.pdf" TargetMode="External"/><Relationship Id="rId5" Type="http://schemas.openxmlformats.org/officeDocument/2006/relationships/vmlDrawing" Target="../drawings/vmlDrawing21.vml"/><Relationship Id="rId4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pol.edu.ec/sites/default/files/archivos_transparencia/LEY%20organica%20de%20la%20contraloria%20general%20del%20estado.pdf" TargetMode="External"/><Relationship Id="rId13" Type="http://schemas.openxmlformats.org/officeDocument/2006/relationships/hyperlink" Target="https://www.presidencia.gob.ec/wp-content/uploads/downloads/2015/04/a2_4_reglamento_LOSNCP.pdf" TargetMode="External"/><Relationship Id="rId3" Type="http://schemas.openxmlformats.org/officeDocument/2006/relationships/hyperlink" Target="https://www.asambleanacional.gob.ec/es/system/files/ro_ley_organica_para_la_justicia_laboral_y_reconocimiento_del_trabajo_en_el_hogar_ro_3er_supl_20-04-2015.pdf" TargetMode="External"/><Relationship Id="rId7" Type="http://schemas.openxmlformats.org/officeDocument/2006/relationships/hyperlink" Target="https://www.dpe.gob.ec/wp-content/dpedocumentoslotaip/LOTAIPyReglamento-2015.pdf" TargetMode="External"/><Relationship Id="rId12" Type="http://schemas.openxmlformats.org/officeDocument/2006/relationships/hyperlink" Target="http://www.cpccs.gob.ec/wp-content/uploads/2017/07/CodOrgAdm.pdf" TargetMode="External"/><Relationship Id="rId17" Type="http://schemas.openxmlformats.org/officeDocument/2006/relationships/vmlDrawing" Target="../drawings/vmlDrawing3.vml"/><Relationship Id="rId2" Type="http://schemas.openxmlformats.org/officeDocument/2006/relationships/hyperlink" Target="https://www.oas.org/juridico/pdfs/mesicic4_ecu_const.pdf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www.trabajo.gob.ec/wp-content/uploads/2016/10/LEY-ORGANICA-PARA-PROMOCION-DEL-TRABAJO-JUVENIL-CESANTIA-DESEMPLEO.pdf" TargetMode="External"/><Relationship Id="rId6" Type="http://schemas.openxmlformats.org/officeDocument/2006/relationships/hyperlink" Target="https://www.oas.org/juridico/PDFs/mesicic4_ecu_org10.pdf" TargetMode="External"/><Relationship Id="rId11" Type="http://schemas.openxmlformats.org/officeDocument/2006/relationships/hyperlink" Target="https://www.defensa.gob.ec/wp-content/uploads/downloads/2016/01/dic15_CODIGO-ORGANICO-DE-ORGANIZACION-TERRITORIAL-COOTAD.pdf" TargetMode="External"/><Relationship Id="rId5" Type="http://schemas.openxmlformats.org/officeDocument/2006/relationships/hyperlink" Target="https://www.epn.edu.ec/wp-content/uploads/2018/08/Ley-Org%C3%A1nica-de-Contrataci%C3%B3n-P%C3%BAblica.pdf" TargetMode="External"/><Relationship Id="rId15" Type="http://schemas.openxmlformats.org/officeDocument/2006/relationships/hyperlink" Target="https://www.dpe.gob.ec/wp-content/dpedocumentoslotaip/LOTAIPyReglamento-2015.pdf" TargetMode="External"/><Relationship Id="rId10" Type="http://schemas.openxmlformats.org/officeDocument/2006/relationships/hyperlink" Target="http://www.trabajo.gob.ec/wp-content/uploads/2015/03/CODIGO-DEL-TRABAJO-1.pdf" TargetMode="External"/><Relationship Id="rId4" Type="http://schemas.openxmlformats.org/officeDocument/2006/relationships/hyperlink" Target="https://www.dpe.gob.ec/lotaip/pdfenero/JURIDICO/a2/a2_ley_org_con_part_ciud.pdf" TargetMode="External"/><Relationship Id="rId9" Type="http://schemas.openxmlformats.org/officeDocument/2006/relationships/hyperlink" Target="http://www.tfc.com.ec/uploads/noticia/adjunto/536/LEY_ORG%C3%81NICA_PARA_LA_OPTIMIZACI%C3%93N_Y_EFICIENCIA_DE_TR%C3%81MITES_ADMINISTRATIVOS.pdf" TargetMode="External"/><Relationship Id="rId14" Type="http://schemas.openxmlformats.org/officeDocument/2006/relationships/hyperlink" Target="https://www.dpe.gob.ec/lotaip/2017/pdfmarzo/JURIDICO/a2/Reglemento_General_de_la_Ley_Organica_del_Servicio_Publico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gopareguayas.gob.ec/media/lotaip_archivos/ORGANICO_FUNCIONAL_CONAGOPARE_GUAYAS.pdf" TargetMode="External"/><Relationship Id="rId2" Type="http://schemas.openxmlformats.org/officeDocument/2006/relationships/hyperlink" Target="http://www.conagopareguayas.gob.ec/media/lotaip_archivos/Estatutos_CONAGOPARE_NOVIEMBRE_2020.pdf" TargetMode="External"/><Relationship Id="rId1" Type="http://schemas.openxmlformats.org/officeDocument/2006/relationships/hyperlink" Target="http://www.conagopareguayas.gob.ec/media/lotaip_archivos/REGLAMENTO_INTERNO_TALENTO_HUMANO.pdf" TargetMode="Externa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y.santos@conagopareguayas.gob.ec" TargetMode="External"/><Relationship Id="rId3" Type="http://schemas.openxmlformats.org/officeDocument/2006/relationships/hyperlink" Target="mailto:a.galarza@conagopareguayas.gob.ec" TargetMode="External"/><Relationship Id="rId7" Type="http://schemas.openxmlformats.org/officeDocument/2006/relationships/hyperlink" Target="mailto:m.tagle@conagopareguayas.gob.ec" TargetMode="External"/><Relationship Id="rId2" Type="http://schemas.openxmlformats.org/officeDocument/2006/relationships/hyperlink" Target="mailto:tesoreria@conagopareguayas.gob.ec" TargetMode="External"/><Relationship Id="rId1" Type="http://schemas.openxmlformats.org/officeDocument/2006/relationships/hyperlink" Target="mailto:presidencia@conagopareguayas.gob.ec" TargetMode="External"/><Relationship Id="rId6" Type="http://schemas.openxmlformats.org/officeDocument/2006/relationships/hyperlink" Target="mailto:j.latorre@conagopareguayas.gob.ec" TargetMode="External"/><Relationship Id="rId5" Type="http://schemas.openxmlformats.org/officeDocument/2006/relationships/hyperlink" Target="mailto:y.garzon@conagopareguayas.gob.ec" TargetMode="External"/><Relationship Id="rId10" Type="http://schemas.openxmlformats.org/officeDocument/2006/relationships/vmlDrawing" Target="../drawings/vmlDrawing6.vml"/><Relationship Id="rId4" Type="http://schemas.openxmlformats.org/officeDocument/2006/relationships/hyperlink" Target="mailto:h.caguana@conagopareguayas.gob.ec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conagopareguayas.gob.ec/media/lotaip_archivos/FORMULARIO_DE_REGISTRO_ASISTENCIA_TECNICA2.pdf" TargetMode="External"/><Relationship Id="rId1" Type="http://schemas.openxmlformats.org/officeDocument/2006/relationships/hyperlink" Target="http://www.conagopareguayas.gob.ec/media/lotaip_archivos/Literal__f2-SOLICITUD.pdf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04"/>
  <sheetViews>
    <sheetView showGridLines="0" topLeftCell="A45" zoomScaleNormal="100" workbookViewId="0">
      <selection activeCell="D50" sqref="D50"/>
    </sheetView>
  </sheetViews>
  <sheetFormatPr baseColWidth="10" defaultColWidth="11.42578125" defaultRowHeight="12" x14ac:dyDescent="0.2"/>
  <cols>
    <col min="1" max="1" width="20" style="90" customWidth="1"/>
    <col min="2" max="2" width="41.42578125" style="90" customWidth="1"/>
    <col min="3" max="3" width="21.140625" style="90" customWidth="1"/>
    <col min="4" max="4" width="7.5703125" style="90" customWidth="1"/>
    <col min="5" max="5" width="52.140625" style="90" customWidth="1"/>
    <col min="6" max="6" width="24.140625" style="90" customWidth="1"/>
    <col min="7" max="7" width="9" style="90" customWidth="1"/>
    <col min="8" max="8" width="12.5703125" style="90" customWidth="1"/>
    <col min="9" max="9" width="14.28515625" style="90" customWidth="1"/>
    <col min="10" max="10" width="24.42578125" style="90" customWidth="1"/>
    <col min="11" max="16384" width="11.42578125" style="90"/>
  </cols>
  <sheetData>
    <row r="1" spans="1:4" x14ac:dyDescent="0.2">
      <c r="A1" s="305" t="s">
        <v>479</v>
      </c>
      <c r="B1" s="305"/>
      <c r="D1" s="98"/>
    </row>
    <row r="2" spans="1:4" ht="26.25" customHeight="1" x14ac:dyDescent="0.2">
      <c r="A2" s="113" t="s">
        <v>315</v>
      </c>
      <c r="B2" s="186">
        <v>44985</v>
      </c>
    </row>
    <row r="3" spans="1:4" ht="42" customHeight="1" x14ac:dyDescent="0.2">
      <c r="A3" s="114" t="s">
        <v>322</v>
      </c>
      <c r="B3" s="101" t="s">
        <v>3</v>
      </c>
      <c r="C3" s="104"/>
      <c r="D3" s="105"/>
    </row>
    <row r="4" spans="1:4" ht="26.25" customHeight="1" x14ac:dyDescent="0.2">
      <c r="A4" s="113" t="s">
        <v>314</v>
      </c>
      <c r="B4" s="244" t="s">
        <v>483</v>
      </c>
    </row>
    <row r="5" spans="1:4" ht="26.25" customHeight="1" x14ac:dyDescent="0.2">
      <c r="A5" s="113" t="s">
        <v>313</v>
      </c>
      <c r="B5" s="100" t="s">
        <v>546</v>
      </c>
    </row>
    <row r="6" spans="1:4" ht="26.25" customHeight="1" x14ac:dyDescent="0.2">
      <c r="A6" s="113" t="s">
        <v>480</v>
      </c>
      <c r="B6" s="239" t="s">
        <v>485</v>
      </c>
    </row>
    <row r="7" spans="1:4" ht="36" customHeight="1" x14ac:dyDescent="0.2">
      <c r="A7" s="113" t="s">
        <v>481</v>
      </c>
      <c r="B7" s="245" t="s">
        <v>487</v>
      </c>
    </row>
    <row r="8" spans="1:4" ht="26.25" customHeight="1" x14ac:dyDescent="0.2">
      <c r="A8" s="113" t="s">
        <v>482</v>
      </c>
      <c r="B8" s="220" t="s">
        <v>500</v>
      </c>
    </row>
    <row r="9" spans="1:4" ht="15" customHeight="1" x14ac:dyDescent="0.2">
      <c r="A9" s="92"/>
      <c r="B9" s="93"/>
    </row>
    <row r="10" spans="1:4" ht="15" customHeight="1" x14ac:dyDescent="0.2">
      <c r="A10" s="307" t="s">
        <v>318</v>
      </c>
      <c r="B10" s="308"/>
    </row>
    <row r="11" spans="1:4" ht="14.25" customHeight="1" x14ac:dyDescent="0.2">
      <c r="A11" s="309" t="s">
        <v>343</v>
      </c>
      <c r="B11" s="310"/>
    </row>
    <row r="12" spans="1:4" x14ac:dyDescent="0.2">
      <c r="A12" s="306" t="s">
        <v>317</v>
      </c>
      <c r="B12" s="306"/>
    </row>
    <row r="13" spans="1:4" x14ac:dyDescent="0.2">
      <c r="A13" s="91" t="s">
        <v>315</v>
      </c>
      <c r="B13" s="100">
        <v>44985</v>
      </c>
    </row>
    <row r="14" spans="1:4" ht="38.25" x14ac:dyDescent="0.2">
      <c r="A14" s="103" t="s">
        <v>322</v>
      </c>
      <c r="B14" s="100" t="str">
        <f>B3</f>
        <v>MENSUAL</v>
      </c>
    </row>
    <row r="15" spans="1:4" x14ac:dyDescent="0.2">
      <c r="A15" s="91" t="s">
        <v>314</v>
      </c>
      <c r="B15" s="100" t="s">
        <v>483</v>
      </c>
    </row>
    <row r="16" spans="1:4" ht="24" x14ac:dyDescent="0.2">
      <c r="A16" s="91" t="s">
        <v>313</v>
      </c>
      <c r="B16" s="100" t="s">
        <v>546</v>
      </c>
    </row>
    <row r="17" spans="1:4" ht="24" x14ac:dyDescent="0.2">
      <c r="A17" s="91" t="s">
        <v>484</v>
      </c>
      <c r="B17" s="239" t="s">
        <v>485</v>
      </c>
    </row>
    <row r="18" spans="1:4" ht="24" x14ac:dyDescent="0.2">
      <c r="A18" s="91" t="s">
        <v>486</v>
      </c>
      <c r="B18" s="100" t="s">
        <v>487</v>
      </c>
    </row>
    <row r="19" spans="1:4" x14ac:dyDescent="0.2">
      <c r="A19" s="92"/>
      <c r="B19" s="109"/>
    </row>
    <row r="20" spans="1:4" x14ac:dyDescent="0.2">
      <c r="A20" s="306" t="s">
        <v>320</v>
      </c>
      <c r="B20" s="306"/>
    </row>
    <row r="21" spans="1:4" x14ac:dyDescent="0.2">
      <c r="A21" s="96" t="s">
        <v>316</v>
      </c>
      <c r="B21" s="97" t="s">
        <v>545</v>
      </c>
    </row>
    <row r="22" spans="1:4" x14ac:dyDescent="0.2">
      <c r="A22" s="92"/>
      <c r="B22" s="94"/>
    </row>
    <row r="23" spans="1:4" x14ac:dyDescent="0.2">
      <c r="A23" s="306" t="s">
        <v>319</v>
      </c>
      <c r="B23" s="306"/>
    </row>
    <row r="24" spans="1:4" x14ac:dyDescent="0.2">
      <c r="A24" s="91" t="s">
        <v>321</v>
      </c>
      <c r="B24" s="95" t="s">
        <v>488</v>
      </c>
    </row>
    <row r="25" spans="1:4" x14ac:dyDescent="0.2">
      <c r="A25" s="91" t="s">
        <v>490</v>
      </c>
      <c r="B25" s="95" t="s">
        <v>489</v>
      </c>
    </row>
    <row r="26" spans="1:4" ht="24" x14ac:dyDescent="0.2">
      <c r="A26" s="91" t="s">
        <v>312</v>
      </c>
      <c r="B26" s="101" t="s">
        <v>491</v>
      </c>
    </row>
    <row r="27" spans="1:4" x14ac:dyDescent="0.2">
      <c r="A27" s="91" t="s">
        <v>492</v>
      </c>
      <c r="B27" s="157" t="s">
        <v>489</v>
      </c>
    </row>
    <row r="28" spans="1:4" ht="36" x14ac:dyDescent="0.2">
      <c r="A28" s="91" t="s">
        <v>493</v>
      </c>
      <c r="B28" s="95" t="s">
        <v>494</v>
      </c>
    </row>
    <row r="29" spans="1:4" x14ac:dyDescent="0.2">
      <c r="A29" s="102"/>
      <c r="B29" s="102"/>
    </row>
    <row r="30" spans="1:4" ht="15" customHeight="1" x14ac:dyDescent="0.2">
      <c r="A30" s="124" t="s">
        <v>325</v>
      </c>
      <c r="B30" s="295" t="s">
        <v>349</v>
      </c>
      <c r="C30" s="295"/>
      <c r="D30" s="295"/>
    </row>
    <row r="31" spans="1:4" ht="32.25" customHeight="1" x14ac:dyDescent="0.2">
      <c r="A31" s="122" t="s">
        <v>326</v>
      </c>
      <c r="B31" s="274" t="str">
        <f>CONCATENATE("No aplica, el ",B25, " no maneja Listado indice de información reservada",)</f>
        <v>No aplica, el CONAGOPARE GUAYAS no maneja Listado indice de información reservada</v>
      </c>
      <c r="C31" s="274"/>
      <c r="D31" s="274"/>
    </row>
    <row r="32" spans="1:4" ht="32.25" customHeight="1" x14ac:dyDescent="0.2">
      <c r="A32" s="122" t="s">
        <v>327</v>
      </c>
      <c r="B32" s="274" t="str">
        <f>CONCATENATE("No aplica, el ",B25," no cuenta con sistema de Busqueda.")</f>
        <v>No aplica, el CONAGOPARE GUAYAS no cuenta con sistema de Busqueda.</v>
      </c>
      <c r="C32" s="274"/>
      <c r="D32" s="274"/>
    </row>
    <row r="33" spans="1:6" ht="32.25" customHeight="1" x14ac:dyDescent="0.2">
      <c r="A33" s="122" t="s">
        <v>331</v>
      </c>
      <c r="B33" s="274" t="str">
        <f>CONCATENATE("NO APLICA, debido a que ", B25, " no utiliza el Portal de Tramites Ciudadanos (PTC)",)</f>
        <v>NO APLICA, debido a que CONAGOPARE GUAYAS no utiliza el Portal de Tramites Ciudadanos (PTC)</v>
      </c>
      <c r="C33" s="274"/>
      <c r="D33" s="274"/>
    </row>
    <row r="34" spans="1:6" ht="32.25" customHeight="1" x14ac:dyDescent="0.2">
      <c r="A34" s="122" t="s">
        <v>339</v>
      </c>
      <c r="B34" s="274" t="str">
        <f>CONCATENATE("NO APLICA, debido a que EL ",B25," no mantiene contrato colectivo vigente.")</f>
        <v>NO APLICA, debido a que EL CONAGOPARE GUAYAS no mantiene contrato colectivo vigente.</v>
      </c>
      <c r="C34" s="274"/>
      <c r="D34" s="274"/>
    </row>
    <row r="35" spans="1:6" ht="32.25" customHeight="1" x14ac:dyDescent="0.2">
      <c r="A35" s="122" t="s">
        <v>340</v>
      </c>
      <c r="B35" s="274" t="str">
        <f>CONCATENATE( "NO APLICA, debido a que el ", B25, " no ha reportado a empresas o personas que hayan incumplido contratos.",)</f>
        <v>NO APLICA, debido a que el CONAGOPARE GUAYAS no ha reportado a empresas o personas que hayan incumplido contratos.</v>
      </c>
      <c r="C35" s="274"/>
      <c r="D35" s="274"/>
    </row>
    <row r="36" spans="1:6" ht="32.25" customHeight="1" x14ac:dyDescent="0.2">
      <c r="A36" s="122" t="s">
        <v>342</v>
      </c>
      <c r="B36" s="274" t="str">
        <f>CONCATENATE("NO APLICA, debido a que el ", B25, ", no tiene contratos de créditos externos.",)</f>
        <v>NO APLICA, debido a que el CONAGOPARE GUAYAS, no tiene contratos de créditos externos.</v>
      </c>
      <c r="C36" s="274"/>
      <c r="D36" s="274"/>
    </row>
    <row r="37" spans="1:6" ht="32.25" customHeight="1" x14ac:dyDescent="0.2">
      <c r="A37" s="122" t="s">
        <v>341</v>
      </c>
      <c r="B37" s="274" t="str">
        <f>CONCATENATE("NO APLICA, debido a que el ", B25, ", no tiene contratos de créditos internos.",)</f>
        <v>NO APLICA, debido a que el CONAGOPARE GUAYAS, no tiene contratos de créditos internos.</v>
      </c>
      <c r="C37" s="274"/>
      <c r="D37" s="274"/>
    </row>
    <row r="38" spans="1:6" ht="32.25" customHeight="1" x14ac:dyDescent="0.2">
      <c r="A38" s="122" t="s">
        <v>352</v>
      </c>
      <c r="B38" s="274" t="str">
        <f>CONCATENATE("NO APLICA, debido a que el ", B25, ", no uso viaticos nacionales.",)</f>
        <v>NO APLICA, debido a que el CONAGOPARE GUAYAS, no uso viaticos nacionales.</v>
      </c>
      <c r="C38" s="274"/>
      <c r="D38" s="274"/>
    </row>
    <row r="39" spans="1:6" ht="32.25" customHeight="1" x14ac:dyDescent="0.2">
      <c r="A39" s="122" t="s">
        <v>351</v>
      </c>
      <c r="B39" s="274" t="str">
        <f>CONCATENATE("NO APLICA, debido a que el ", B25, ", no uso viaticos internacionales.",)</f>
        <v>NO APLICA, debido a que el CONAGOPARE GUAYAS, no uso viaticos internacionales.</v>
      </c>
      <c r="C39" s="274"/>
      <c r="D39" s="274"/>
    </row>
    <row r="40" spans="1:6" ht="32.25" customHeight="1" x14ac:dyDescent="0.25">
      <c r="A40" s="123" t="s">
        <v>350</v>
      </c>
      <c r="B40" s="275" t="str">
        <f>CONCATENATE("NO APLICA, debido a que el ", B25, ", no ha tenido auditorías internas y gubernamentales al ejercicio presupuestal",)</f>
        <v>NO APLICA, debido a que el CONAGOPARE GUAYAS, no ha tenido auditorías internas y gubernamentales al ejercicio presupuestal</v>
      </c>
      <c r="C40" s="275"/>
      <c r="D40" s="275"/>
      <c r="E40" s="129" t="s">
        <v>359</v>
      </c>
    </row>
    <row r="41" spans="1:6" ht="32.25" customHeight="1" x14ac:dyDescent="0.25">
      <c r="A41" s="122" t="s">
        <v>348</v>
      </c>
      <c r="B41" s="274" t="str">
        <f>CONCATENATE("NO APLICA, debido a que el ", B25, ", no ha realizado ningun PROCESO DE CONTRATACIÓN DESDE EL PORTAL DE COMPRAS PÚBLICAS.",)</f>
        <v>NO APLICA, debido a que el CONAGOPARE GUAYAS, no ha realizado ningun PROCESO DE CONTRATACIÓN DESDE EL PORTAL DE COMPRAS PÚBLICAS.</v>
      </c>
      <c r="C41" s="274"/>
      <c r="D41" s="274"/>
      <c r="E41" s="129" t="s">
        <v>358</v>
      </c>
    </row>
    <row r="42" spans="1:6" ht="32.25" customHeight="1" x14ac:dyDescent="0.25">
      <c r="A42" s="122" t="s">
        <v>389</v>
      </c>
      <c r="B42" s="289" t="str">
        <f>CONCATENATE("NO APLICA, debido a que el ", B25, ", no cuenta con Plan Anual de Inversión.",)</f>
        <v>NO APLICA, debido a que el CONAGOPARE GUAYAS, no cuenta con Plan Anual de Inversión.</v>
      </c>
      <c r="C42" s="290"/>
      <c r="D42" s="291"/>
      <c r="E42" s="129"/>
    </row>
    <row r="43" spans="1:6" ht="32.25" customHeight="1" x14ac:dyDescent="0.25">
      <c r="A43" s="122" t="s">
        <v>389</v>
      </c>
      <c r="B43" s="289" t="str">
        <f>CONCATENATE("NO APLICA, debido a que el ", B25, ", no cuenta con Plan Estratégico Institucional.",)</f>
        <v>NO APLICA, debido a que el CONAGOPARE GUAYAS, no cuenta con Plan Estratégico Institucional.</v>
      </c>
      <c r="C43" s="290"/>
      <c r="D43" s="291"/>
      <c r="E43" s="129"/>
    </row>
    <row r="44" spans="1:6" ht="32.25" customHeight="1" x14ac:dyDescent="0.25">
      <c r="A44" s="122" t="s">
        <v>388</v>
      </c>
      <c r="B44" s="289" t="str">
        <f>CONCATENATE("NO APLICA, debido a que el ", B25, ", no incurrio en gastos de Publicidad.",)</f>
        <v>NO APLICA, debido a que el CONAGOPARE GUAYAS, no incurrio en gastos de Publicidad.</v>
      </c>
      <c r="C44" s="290"/>
      <c r="D44" s="291"/>
      <c r="E44" s="129"/>
    </row>
    <row r="45" spans="1:6" ht="32.25" customHeight="1" x14ac:dyDescent="0.25">
      <c r="A45" s="122" t="s">
        <v>384</v>
      </c>
      <c r="B45" s="274" t="str">
        <f>CONCATENATE("NO APLICA, debido a que el ", B25, ", no cuenta con Plan de Desarrollo Local.",)</f>
        <v>NO APLICA, debido a que el CONAGOPARE GUAYAS, no cuenta con Plan de Desarrollo Local.</v>
      </c>
      <c r="C45" s="274"/>
      <c r="D45" s="274"/>
      <c r="E45" s="129"/>
    </row>
    <row r="46" spans="1:6" ht="32.25" customHeight="1" x14ac:dyDescent="0.25">
      <c r="A46" s="122" t="s">
        <v>384</v>
      </c>
      <c r="B46" s="274" t="str">
        <f>CONCATENATE("NO APLICA, debido a que el ", B25, ", no emite Ordenanzas.",)</f>
        <v>NO APLICA, debido a que el CONAGOPARE GUAYAS, no emite Ordenanzas.</v>
      </c>
      <c r="C46" s="274"/>
      <c r="D46" s="274"/>
      <c r="E46" s="129"/>
    </row>
    <row r="47" spans="1:6" ht="32.25" customHeight="1" x14ac:dyDescent="0.25">
      <c r="A47" s="131"/>
      <c r="B47" s="132"/>
      <c r="C47" s="132"/>
      <c r="D47" s="132"/>
      <c r="E47" s="129"/>
    </row>
    <row r="48" spans="1:6" ht="24.75" customHeight="1" x14ac:dyDescent="0.2">
      <c r="A48" s="287" t="s">
        <v>373</v>
      </c>
      <c r="B48" s="288"/>
      <c r="C48" s="288"/>
      <c r="D48" s="288"/>
      <c r="E48" s="288"/>
      <c r="F48" s="288"/>
    </row>
    <row r="49" spans="1:13" ht="24.75" customHeight="1" x14ac:dyDescent="0.2">
      <c r="A49" s="285" t="s">
        <v>368</v>
      </c>
      <c r="B49" s="285"/>
      <c r="C49" s="286"/>
      <c r="D49" s="152" t="s">
        <v>369</v>
      </c>
      <c r="E49" s="152" t="s">
        <v>370</v>
      </c>
      <c r="F49" s="152" t="s">
        <v>496</v>
      </c>
    </row>
    <row r="50" spans="1:13" ht="24.75" customHeight="1" x14ac:dyDescent="0.2">
      <c r="A50" s="167" t="s">
        <v>495</v>
      </c>
      <c r="B50" s="177"/>
      <c r="C50" s="178"/>
      <c r="D50" s="151" t="s">
        <v>552</v>
      </c>
      <c r="E50" s="150" t="str">
        <f>TEXT(B2,"YYYY")</f>
        <v>2023</v>
      </c>
      <c r="F50" s="150" t="s">
        <v>497</v>
      </c>
      <c r="I50" s="102"/>
    </row>
    <row r="51" spans="1:13" ht="24.75" customHeight="1" x14ac:dyDescent="0.2">
      <c r="A51" s="176"/>
      <c r="B51" s="172"/>
      <c r="C51" s="173"/>
      <c r="D51" s="174"/>
      <c r="E51" s="174"/>
      <c r="I51" s="102"/>
    </row>
    <row r="52" spans="1:13" s="191" customFormat="1" ht="24.75" customHeight="1" x14ac:dyDescent="0.2">
      <c r="A52" s="179" t="s">
        <v>400</v>
      </c>
      <c r="B52" s="168" t="s">
        <v>371</v>
      </c>
      <c r="C52" s="179"/>
      <c r="D52" s="180"/>
      <c r="E52" s="169" t="s">
        <v>405</v>
      </c>
      <c r="F52" s="181"/>
      <c r="G52" s="192"/>
      <c r="H52" s="180" t="s">
        <v>406</v>
      </c>
      <c r="I52" s="180"/>
      <c r="J52" s="181"/>
    </row>
    <row r="53" spans="1:13" ht="24.75" customHeight="1" x14ac:dyDescent="0.2">
      <c r="A53" s="194" t="s">
        <v>414</v>
      </c>
      <c r="B53" s="195" t="s">
        <v>378</v>
      </c>
      <c r="C53" s="187" t="str">
        <f>CONCATENATE(A50, "media/lotaip_archivos/solicitud-informacionPublica",".pdf",)</f>
        <v>http://www.conagopareguayas.gob.ec/media/lotaip_archivos/solicitud-informacionPublica.pdf</v>
      </c>
      <c r="D53" s="188"/>
      <c r="E53" s="188"/>
      <c r="F53" s="189"/>
      <c r="G53" s="182" t="str">
        <f>CONCATENATE("Solicitud de Información Pública ",B25, )</f>
        <v>Solicitud de Información Pública CONAGOPARE GUAYAS</v>
      </c>
      <c r="H53" s="177"/>
      <c r="I53" s="177"/>
      <c r="J53" s="178"/>
    </row>
    <row r="54" spans="1:13" ht="24.75" customHeight="1" x14ac:dyDescent="0.2">
      <c r="A54" s="268" t="s">
        <v>404</v>
      </c>
      <c r="B54" s="196" t="s">
        <v>372</v>
      </c>
      <c r="C54" s="182" t="str">
        <f>CONCATENATE(A50, "media/lotaip_archivos/cedula-presupuestaria", D50,E50,"-",F50,".pdf",)</f>
        <v>http://www.conagopareguayas.gob.ec/media/lotaip_archivos/cedula-presupuestariaFEBRERO2023-CONAGUAYAS.pdf</v>
      </c>
      <c r="D54" s="183"/>
      <c r="E54" s="183"/>
      <c r="F54" s="184"/>
      <c r="G54" s="182" t="str">
        <f>CONCATENATE("Cedula Presupuestaria ",D50," ",E50, )</f>
        <v>Cedula Presupuestaria FEBRERO 2023</v>
      </c>
      <c r="H54" s="177"/>
      <c r="I54" s="177"/>
      <c r="J54" s="178"/>
    </row>
    <row r="55" spans="1:13" ht="24.75" customHeight="1" x14ac:dyDescent="0.2">
      <c r="A55" s="268"/>
      <c r="B55" s="196" t="s">
        <v>403</v>
      </c>
      <c r="C55" s="182" t="str">
        <f>CONCATENATE(A50, "media/lotaip_archivos/presupuesto-liquidado", E50-1,"-",F50,".pdf",)</f>
        <v>http://www.conagopareguayas.gob.ec/media/lotaip_archivos/presupuesto-liquidado2022-CONAGUAYAS.pdf</v>
      </c>
      <c r="D55" s="183"/>
      <c r="E55" s="183"/>
      <c r="F55" s="184"/>
      <c r="G55" s="182" t="str">
        <f>CONCATENATE("Presupuesto Anual Liquidado ",D54," ",E80, )</f>
        <v>Presupuesto Anual Liquidado  2022</v>
      </c>
      <c r="H55" s="177"/>
      <c r="I55" s="177"/>
      <c r="J55" s="178"/>
    </row>
    <row r="56" spans="1:13" ht="24.75" customHeight="1" x14ac:dyDescent="0.2">
      <c r="A56" s="268"/>
      <c r="B56" s="197" t="s">
        <v>402</v>
      </c>
      <c r="C56" s="182" t="str">
        <f>CONCATENATE(A50, "media/lotaip_archivos/infima-", D50,E50,"-",F50,".pdf",)</f>
        <v>http://www.conagopareguayas.gob.ec/media/lotaip_archivos/infima-FEBRERO2023-CONAGUAYAS.pdf</v>
      </c>
      <c r="D56" s="183"/>
      <c r="E56" s="183"/>
      <c r="F56" s="184"/>
      <c r="G56" s="182" t="str">
        <f>CONCATENATE("Destinatario Recursos ",D50," ",E50, )</f>
        <v>Destinatario Recursos FEBRERO 2023</v>
      </c>
      <c r="H56" s="177"/>
      <c r="I56" s="177"/>
      <c r="J56" s="178"/>
    </row>
    <row r="57" spans="1:13" ht="24.75" customHeight="1" x14ac:dyDescent="0.25">
      <c r="A57"/>
    </row>
    <row r="58" spans="1:13" ht="24.75" customHeight="1" x14ac:dyDescent="0.2">
      <c r="A58" s="168" t="s">
        <v>400</v>
      </c>
      <c r="B58" s="179" t="s">
        <v>380</v>
      </c>
      <c r="C58" s="180"/>
      <c r="D58" s="180"/>
      <c r="E58" s="180"/>
      <c r="F58" s="181"/>
      <c r="G58" s="155" t="s">
        <v>369</v>
      </c>
      <c r="H58" s="155" t="s">
        <v>370</v>
      </c>
      <c r="I58" s="265" t="s">
        <v>398</v>
      </c>
      <c r="J58" s="266"/>
      <c r="K58" s="266"/>
      <c r="L58" s="266"/>
      <c r="M58" s="267"/>
    </row>
    <row r="59" spans="1:13" ht="24.75" customHeight="1" x14ac:dyDescent="0.2">
      <c r="A59" s="198" t="s">
        <v>408</v>
      </c>
      <c r="B59" s="199" t="s">
        <v>379</v>
      </c>
      <c r="C59" s="182" t="str">
        <f>CONCATENATE(A50, "media/lotaip_archivos/organicoFuncional-", G59, H59,  "-",F50,".pdf",)</f>
        <v>http://www.conagopareguayas.gob.ec/media/lotaip_archivos/organicoFuncional-enero2022-CONAGUAYAS.pdf</v>
      </c>
      <c r="D59" s="185"/>
      <c r="E59" s="185"/>
      <c r="F59" s="175"/>
      <c r="G59" s="156" t="s">
        <v>382</v>
      </c>
      <c r="H59" s="156">
        <v>2022</v>
      </c>
      <c r="I59" s="182" t="str">
        <f>CONCATENATE("Estatuto Orgánico Funcional ", B25,)</f>
        <v>Estatuto Orgánico Funcional CONAGOPARE GUAYAS</v>
      </c>
      <c r="J59" s="177"/>
      <c r="K59" s="177"/>
      <c r="L59" s="177"/>
      <c r="M59" s="178"/>
    </row>
    <row r="60" spans="1:13" ht="24.75" customHeight="1" x14ac:dyDescent="0.2">
      <c r="A60" s="268" t="s">
        <v>409</v>
      </c>
      <c r="B60" s="200" t="s">
        <v>412</v>
      </c>
      <c r="C60" s="182" t="str">
        <f>CONCATENATE(A50, "media/lotaip_archivos/responsable-informacionPublica-",G60,H60, "-",F50,".pdf",)</f>
        <v>http://www.conagopareguayas.gob.ec/media/lotaip_archivos/responsable-informacionPublica-enero2022-CONAGUAYAS.pdf</v>
      </c>
      <c r="D60" s="185"/>
      <c r="E60" s="185"/>
      <c r="F60" s="175"/>
      <c r="G60" s="156" t="s">
        <v>382</v>
      </c>
      <c r="H60" s="156">
        <v>2022</v>
      </c>
      <c r="I60" s="182" t="str">
        <f>CONCATENATE("REGLAMENTO INTERNO TALENTO HUMANO ", B25,)</f>
        <v>REGLAMENTO INTERNO TALENTO HUMANO CONAGOPARE GUAYAS</v>
      </c>
      <c r="J60" s="177"/>
      <c r="K60" s="177"/>
      <c r="L60" s="177"/>
      <c r="M60" s="178"/>
    </row>
    <row r="61" spans="1:13" ht="24.75" customHeight="1" x14ac:dyDescent="0.2">
      <c r="A61" s="268"/>
      <c r="B61" s="200" t="s">
        <v>377</v>
      </c>
      <c r="C61" s="182" t="str">
        <f>CONCATENATE(A50, "media/lotaip_archivos/comiteTransparencia_", G61,H61, "_",F50,".pdf",)</f>
        <v>http://www.conagopareguayas.gob.ec/media/lotaip_archivos/comiteTransparencia_enero2022_CONAGUAYAS.pdf</v>
      </c>
      <c r="D61" s="185"/>
      <c r="E61" s="185"/>
      <c r="F61" s="175"/>
      <c r="G61" s="156" t="s">
        <v>382</v>
      </c>
      <c r="H61" s="157">
        <v>2022</v>
      </c>
      <c r="I61" s="182" t="str">
        <f>CONCATENATE("Comité de Transparencia ", H61,)</f>
        <v>Comité de Transparencia 2022</v>
      </c>
      <c r="J61" s="177"/>
      <c r="K61" s="177"/>
      <c r="L61" s="177"/>
      <c r="M61" s="178"/>
    </row>
    <row r="62" spans="1:13" ht="24.75" customHeight="1" x14ac:dyDescent="0.2">
      <c r="A62" s="268"/>
      <c r="B62" s="200" t="s">
        <v>401</v>
      </c>
      <c r="C62" s="182" t="str">
        <f>CONCATENATE(A50,"solicitud/informacion-publica/",)</f>
        <v>http://www.conagopareguayas.gob.ec/solicitud/informacion-publica/</v>
      </c>
      <c r="D62" s="183"/>
      <c r="E62" s="183"/>
      <c r="F62" s="184"/>
      <c r="G62" s="269" t="s">
        <v>410</v>
      </c>
      <c r="H62" s="270"/>
      <c r="I62" s="182" t="str">
        <f>CONCATENATE("Recepción Información Pública ",B25, )</f>
        <v>Recepción Información Pública CONAGOPARE GUAYAS</v>
      </c>
      <c r="J62" s="177"/>
      <c r="K62" s="177"/>
      <c r="L62" s="177"/>
      <c r="M62" s="178"/>
    </row>
    <row r="63" spans="1:13" ht="24.75" customHeight="1" x14ac:dyDescent="0.2">
      <c r="A63" s="271" t="s">
        <v>407</v>
      </c>
      <c r="B63" s="202" t="s">
        <v>385</v>
      </c>
      <c r="C63" s="182" t="str">
        <f>CONCATENATE(A50, "media/cumplimiento_archivos/cumplimientoLotaip-",  G63, H63,"-", F50,".pdf",)</f>
        <v>http://www.conagopareguayas.gob.ec/media/cumplimiento_archivos/cumplimientoLotaip-marzo2021-CONAGUAYAS.pdf</v>
      </c>
      <c r="D63" s="185"/>
      <c r="E63" s="185"/>
      <c r="F63" s="175"/>
      <c r="G63" s="190" t="s">
        <v>411</v>
      </c>
      <c r="H63" s="156">
        <v>2021</v>
      </c>
      <c r="I63" s="182" t="str">
        <f>CONCATENATE("Informe de Cumplimiento Lotaip ", H63,)</f>
        <v>Informe de Cumplimiento Lotaip 2021</v>
      </c>
      <c r="J63" s="177"/>
      <c r="K63" s="177"/>
      <c r="L63" s="177"/>
      <c r="M63" s="178"/>
    </row>
    <row r="64" spans="1:13" ht="24.75" customHeight="1" x14ac:dyDescent="0.2">
      <c r="A64" s="272"/>
      <c r="B64" s="202" t="s">
        <v>386</v>
      </c>
      <c r="C64" s="182" t="str">
        <f>CONCATENATE(A50, "media/cumplimiento_archivos/rendicionCuentas-cumpliento", G64, H64, "-",F50,".pdf",)</f>
        <v>http://www.conagopareguayas.gob.ec/media/cumplimiento_archivos/rendicionCuentas-cumplientojunio2021-CONAGUAYAS.pdf</v>
      </c>
      <c r="D64" s="185"/>
      <c r="E64" s="185"/>
      <c r="F64" s="175"/>
      <c r="G64" s="190" t="s">
        <v>413</v>
      </c>
      <c r="H64" s="156">
        <v>2021</v>
      </c>
      <c r="I64" s="182" t="str">
        <f>CONCATENATE("Informe de Rendición de Cuentas ", H63,)</f>
        <v>Informe de Rendición de Cuentas 2021</v>
      </c>
      <c r="J64" s="177"/>
      <c r="K64" s="177"/>
      <c r="L64" s="177"/>
      <c r="M64" s="178"/>
    </row>
    <row r="65" spans="1:15" ht="24.75" customHeight="1" x14ac:dyDescent="0.2">
      <c r="A65" s="273"/>
      <c r="B65" s="201" t="s">
        <v>387</v>
      </c>
      <c r="C65" s="182" t="str">
        <f>CONCATENATE(A50, "media/lotaip_archivos/informeGestion", G64, H64,"-",F50,".pdf",)</f>
        <v>http://www.conagopareguayas.gob.ec/media/lotaip_archivos/informeGestionjunio2021-CONAGUAYAS.pdf</v>
      </c>
      <c r="D65" s="185"/>
      <c r="E65" s="185"/>
      <c r="F65" s="175"/>
      <c r="G65" s="269" t="s">
        <v>410</v>
      </c>
      <c r="H65" s="270"/>
      <c r="I65" s="193"/>
      <c r="J65" s="177"/>
      <c r="K65" s="177"/>
      <c r="L65" s="177"/>
      <c r="M65" s="178"/>
    </row>
    <row r="66" spans="1:15" ht="24.75" customHeight="1" x14ac:dyDescent="0.2"/>
    <row r="67" spans="1:15" ht="36.75" customHeight="1" x14ac:dyDescent="0.2">
      <c r="A67" s="292" t="s">
        <v>380</v>
      </c>
      <c r="B67" s="293"/>
      <c r="C67" s="293"/>
      <c r="D67" s="293"/>
      <c r="E67" s="294"/>
      <c r="F67" s="155" t="s">
        <v>369</v>
      </c>
      <c r="G67" s="155" t="s">
        <v>370</v>
      </c>
      <c r="H67" s="158" t="s">
        <v>383</v>
      </c>
      <c r="I67" s="265" t="s">
        <v>398</v>
      </c>
      <c r="J67" s="266"/>
      <c r="K67" s="266"/>
      <c r="L67" s="266"/>
      <c r="M67" s="267"/>
    </row>
    <row r="68" spans="1:15" ht="24.75" customHeight="1" x14ac:dyDescent="0.2">
      <c r="A68" s="153" t="s">
        <v>375</v>
      </c>
      <c r="B68" s="283" t="str">
        <f>CONCATENATE(A50,"media/gestion_archivos/pac-",H68,"-",F68,G68,".pdf",)</f>
        <v>http://www.conagopareguayas.gob.ec/media/gestion_archivos/pac-inicial-enero2022.pdf</v>
      </c>
      <c r="C68" s="284"/>
      <c r="D68" s="284"/>
      <c r="E68" s="284"/>
      <c r="F68" s="156" t="s">
        <v>382</v>
      </c>
      <c r="G68" s="156">
        <v>2022</v>
      </c>
      <c r="H68" s="156" t="s">
        <v>381</v>
      </c>
      <c r="I68" s="182" t="s">
        <v>541</v>
      </c>
      <c r="J68" s="177"/>
      <c r="K68" s="177"/>
      <c r="L68" s="177"/>
      <c r="M68" s="178"/>
    </row>
    <row r="69" spans="1:15" ht="24.75" customHeight="1" x14ac:dyDescent="0.25">
      <c r="A69" s="153" t="s">
        <v>376</v>
      </c>
      <c r="B69" s="283" t="str">
        <f>CONCATENATE(A50,"media/gestion_archivos/poa-",H69,"-",F69,G69, ".pdf",)</f>
        <v>http://www.conagopareguayas.gob.ec/media/gestion_archivos/poa-inicial-enero2022.pdf</v>
      </c>
      <c r="C69" s="284"/>
      <c r="D69" s="284"/>
      <c r="E69" s="284"/>
      <c r="F69" s="156" t="s">
        <v>382</v>
      </c>
      <c r="G69" s="157">
        <v>2022</v>
      </c>
      <c r="H69" s="156" t="s">
        <v>381</v>
      </c>
      <c r="I69" s="205" t="str">
        <f>CONCATENATE("POA Inicial ", B25, " ", E50)</f>
        <v>POA Inicial CONAGOPARE GUAYAS 2023</v>
      </c>
      <c r="J69" s="177"/>
      <c r="K69" s="177"/>
      <c r="L69" s="177"/>
      <c r="M69" s="178"/>
    </row>
    <row r="70" spans="1:15" ht="24.75" customHeight="1" x14ac:dyDescent="0.25">
      <c r="A70" s="154" t="s">
        <v>374</v>
      </c>
      <c r="B70" s="299" t="str">
        <f>CONCATENATE(A50, "media/pdot_archivos/pdot-", F70,  "-", G70,".pdf",)</f>
        <v>http://www.conagopareguayas.gob.ec/media/pdot_archivos/pdot-2019-2023.pdf</v>
      </c>
      <c r="C70" s="300"/>
      <c r="D70" s="300"/>
      <c r="E70" s="283"/>
      <c r="F70" s="156">
        <v>2019</v>
      </c>
      <c r="G70" s="156">
        <v>2023</v>
      </c>
      <c r="H70" s="157"/>
      <c r="I70" s="205" t="str">
        <f>CONCATENATE("Plan de Desarrollo Local (PDOT)  ", F70, "-", G70)</f>
        <v>Plan de Desarrollo Local (PDOT)  2019-2023</v>
      </c>
      <c r="J70" s="177"/>
      <c r="K70" s="177"/>
      <c r="L70" s="177"/>
      <c r="M70" s="178"/>
    </row>
    <row r="71" spans="1:15" ht="24.75" customHeight="1" thickBot="1" x14ac:dyDescent="0.25"/>
    <row r="72" spans="1:15" ht="60.75" customHeight="1" thickBot="1" x14ac:dyDescent="0.25">
      <c r="A72" s="276" t="s">
        <v>365</v>
      </c>
      <c r="B72" s="277"/>
      <c r="C72" s="278" t="s">
        <v>366</v>
      </c>
      <c r="D72" s="279"/>
    </row>
    <row r="73" spans="1:15" ht="24.75" customHeight="1" thickBot="1" x14ac:dyDescent="0.25">
      <c r="A73" s="147" t="s">
        <v>360</v>
      </c>
      <c r="B73" s="148">
        <v>0</v>
      </c>
    </row>
    <row r="74" spans="1:15" ht="24.75" customHeight="1" thickBot="1" x14ac:dyDescent="0.25">
      <c r="A74" s="134"/>
      <c r="B74" s="133"/>
    </row>
    <row r="75" spans="1:15" ht="24.75" customHeight="1" x14ac:dyDescent="0.2">
      <c r="A75" s="280" t="s">
        <v>363</v>
      </c>
      <c r="B75" s="281"/>
      <c r="C75" s="282"/>
      <c r="E75" s="204" t="s">
        <v>393</v>
      </c>
      <c r="F75" s="157">
        <v>12</v>
      </c>
      <c r="J75" s="164"/>
      <c r="K75" s="164"/>
      <c r="L75" s="164"/>
      <c r="M75" s="164"/>
      <c r="N75" s="164"/>
      <c r="O75" s="164"/>
    </row>
    <row r="76" spans="1:15" ht="24.75" customHeight="1" x14ac:dyDescent="0.2">
      <c r="A76" s="34" t="s">
        <v>308</v>
      </c>
      <c r="B76" s="34" t="s">
        <v>361</v>
      </c>
      <c r="C76" s="34" t="s">
        <v>362</v>
      </c>
      <c r="E76" s="203" t="s">
        <v>394</v>
      </c>
      <c r="F76" s="160">
        <v>71200</v>
      </c>
    </row>
    <row r="77" spans="1:15" ht="24.75" customHeight="1" x14ac:dyDescent="0.2">
      <c r="A77" s="117" t="s">
        <v>302</v>
      </c>
      <c r="B77" s="117">
        <v>59643.86</v>
      </c>
      <c r="C77" s="117">
        <v>58621.17</v>
      </c>
      <c r="E77" s="203" t="s">
        <v>395</v>
      </c>
      <c r="F77" s="160">
        <v>125158.39999999999</v>
      </c>
    </row>
    <row r="78" spans="1:15" ht="24.75" customHeight="1" thickBot="1" x14ac:dyDescent="0.25">
      <c r="A78" s="117" t="s">
        <v>300</v>
      </c>
      <c r="B78" s="117">
        <v>155786.41</v>
      </c>
      <c r="C78" s="117">
        <v>99190.65</v>
      </c>
      <c r="D78" s="136"/>
      <c r="F78" s="159"/>
    </row>
    <row r="79" spans="1:15" ht="24.75" customHeight="1" thickBot="1" x14ac:dyDescent="0.25">
      <c r="A79" s="302" t="s">
        <v>367</v>
      </c>
      <c r="B79" s="303"/>
      <c r="C79" s="304"/>
      <c r="D79" s="297" t="s">
        <v>364</v>
      </c>
      <c r="E79" s="298"/>
      <c r="F79" s="138"/>
    </row>
    <row r="80" spans="1:15" ht="24.75" customHeight="1" x14ac:dyDescent="0.2">
      <c r="A80" s="170" t="s">
        <v>308</v>
      </c>
      <c r="B80" s="34" t="s">
        <v>307</v>
      </c>
      <c r="C80" s="171" t="s">
        <v>306</v>
      </c>
      <c r="D80" s="135" t="s">
        <v>399</v>
      </c>
      <c r="E80" s="135">
        <v>2022</v>
      </c>
      <c r="F80" s="135"/>
    </row>
    <row r="81" spans="1:5" ht="24.75" customHeight="1" x14ac:dyDescent="0.2">
      <c r="A81" s="142" t="s">
        <v>302</v>
      </c>
      <c r="B81" s="117">
        <v>59643.86</v>
      </c>
      <c r="C81" s="143">
        <v>58621.17</v>
      </c>
      <c r="D81" s="136"/>
      <c r="E81" s="137"/>
    </row>
    <row r="82" spans="1:5" ht="24.75" customHeight="1" thickBot="1" x14ac:dyDescent="0.25">
      <c r="A82" s="144" t="s">
        <v>300</v>
      </c>
      <c r="B82" s="145">
        <v>112000</v>
      </c>
      <c r="C82" s="146">
        <v>112000</v>
      </c>
      <c r="D82" s="136"/>
      <c r="E82" s="137"/>
    </row>
    <row r="83" spans="1:5" ht="24.75" customHeight="1" x14ac:dyDescent="0.2">
      <c r="A83" s="139"/>
      <c r="B83" s="140"/>
      <c r="C83" s="141"/>
      <c r="D83" s="301"/>
      <c r="E83" s="301"/>
    </row>
    <row r="84" spans="1:5" ht="24.75" customHeight="1" x14ac:dyDescent="0.2">
      <c r="A84" s="295" t="s">
        <v>353</v>
      </c>
      <c r="B84" s="295"/>
      <c r="C84" s="295"/>
      <c r="D84" s="99"/>
      <c r="E84" s="99"/>
    </row>
    <row r="85" spans="1:5" ht="24.75" customHeight="1" x14ac:dyDescent="0.2">
      <c r="A85" s="125"/>
      <c r="B85" s="275" t="s">
        <v>354</v>
      </c>
      <c r="C85" s="275"/>
      <c r="D85" s="99"/>
      <c r="E85" s="99"/>
    </row>
    <row r="86" spans="1:5" ht="34.5" customHeight="1" x14ac:dyDescent="0.2">
      <c r="A86" s="126"/>
      <c r="B86" s="296" t="s">
        <v>355</v>
      </c>
      <c r="C86" s="296"/>
      <c r="D86" s="99"/>
      <c r="E86" s="99"/>
    </row>
    <row r="87" spans="1:5" ht="36.75" customHeight="1" x14ac:dyDescent="0.2">
      <c r="A87" s="127"/>
      <c r="B87" s="275" t="s">
        <v>356</v>
      </c>
      <c r="C87" s="275"/>
      <c r="D87" s="99"/>
      <c r="E87" s="99"/>
    </row>
    <row r="88" spans="1:5" ht="15.75" customHeight="1" x14ac:dyDescent="0.2">
      <c r="A88" s="128"/>
      <c r="B88" s="275" t="s">
        <v>357</v>
      </c>
      <c r="C88" s="275"/>
      <c r="D88" s="99"/>
      <c r="E88" s="99"/>
    </row>
    <row r="89" spans="1:5" ht="24" customHeight="1" x14ac:dyDescent="0.2">
      <c r="D89" s="99"/>
      <c r="E89" s="99"/>
    </row>
    <row r="90" spans="1:5" ht="27.75" customHeight="1" x14ac:dyDescent="0.2"/>
    <row r="91" spans="1:5" ht="27.75" customHeight="1" x14ac:dyDescent="0.2"/>
    <row r="92" spans="1:5" ht="27.75" customHeight="1" x14ac:dyDescent="0.2"/>
    <row r="93" spans="1:5" ht="27.75" customHeight="1" x14ac:dyDescent="0.2"/>
    <row r="94" spans="1:5" ht="27.75" customHeight="1" x14ac:dyDescent="0.2"/>
    <row r="95" spans="1:5" ht="27.75" customHeight="1" x14ac:dyDescent="0.2"/>
    <row r="96" spans="1:5" ht="27.75" customHeight="1" x14ac:dyDescent="0.2"/>
    <row r="98" ht="17.25" customHeight="1" x14ac:dyDescent="0.2"/>
    <row r="99" ht="26.25" customHeight="1" x14ac:dyDescent="0.2"/>
    <row r="100" ht="26.25" customHeight="1" x14ac:dyDescent="0.2"/>
    <row r="101" ht="26.25" customHeight="1" x14ac:dyDescent="0.2"/>
    <row r="102" ht="26.25" customHeight="1" x14ac:dyDescent="0.2"/>
    <row r="103" ht="17.25" customHeight="1" x14ac:dyDescent="0.2"/>
    <row r="104" ht="17.25" customHeight="1" x14ac:dyDescent="0.2"/>
  </sheetData>
  <mergeCells count="47">
    <mergeCell ref="B35:D35"/>
    <mergeCell ref="B36:D36"/>
    <mergeCell ref="B37:D37"/>
    <mergeCell ref="B30:D30"/>
    <mergeCell ref="B31:D31"/>
    <mergeCell ref="B32:D32"/>
    <mergeCell ref="B33:D33"/>
    <mergeCell ref="B34:D34"/>
    <mergeCell ref="A1:B1"/>
    <mergeCell ref="A12:B12"/>
    <mergeCell ref="A23:B23"/>
    <mergeCell ref="A20:B20"/>
    <mergeCell ref="A10:B10"/>
    <mergeCell ref="A11:B11"/>
    <mergeCell ref="B88:C88"/>
    <mergeCell ref="B40:D40"/>
    <mergeCell ref="B41:D41"/>
    <mergeCell ref="A84:C84"/>
    <mergeCell ref="B85:C85"/>
    <mergeCell ref="B86:C86"/>
    <mergeCell ref="D79:E79"/>
    <mergeCell ref="B70:E70"/>
    <mergeCell ref="D83:E83"/>
    <mergeCell ref="A79:C79"/>
    <mergeCell ref="B38:D38"/>
    <mergeCell ref="B39:D39"/>
    <mergeCell ref="B87:C87"/>
    <mergeCell ref="A72:B72"/>
    <mergeCell ref="C72:D72"/>
    <mergeCell ref="A75:C75"/>
    <mergeCell ref="B69:E69"/>
    <mergeCell ref="B45:D45"/>
    <mergeCell ref="B46:D46"/>
    <mergeCell ref="A49:C49"/>
    <mergeCell ref="A48:F48"/>
    <mergeCell ref="B44:D44"/>
    <mergeCell ref="B42:D42"/>
    <mergeCell ref="B43:D43"/>
    <mergeCell ref="A67:E67"/>
    <mergeCell ref="B68:E68"/>
    <mergeCell ref="I67:M67"/>
    <mergeCell ref="A54:A56"/>
    <mergeCell ref="A60:A62"/>
    <mergeCell ref="G62:H62"/>
    <mergeCell ref="I58:M58"/>
    <mergeCell ref="A63:A65"/>
    <mergeCell ref="G65:H65"/>
  </mergeCells>
  <hyperlinks>
    <hyperlink ref="E41" r:id="rId1"/>
    <hyperlink ref="E40" r:id="rId2"/>
    <hyperlink ref="A50" r:id="rId3"/>
    <hyperlink ref="D79:E79" location="G!Área_de_impresión" display="IR A FORMULARIO G"/>
    <hyperlink ref="C72:D72" location="I!Área_de_impresión" display="IR A FORMULARIO I"/>
    <hyperlink ref="B17" r:id="rId4"/>
    <hyperlink ref="B6" r:id="rId5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6"/>
  <headerFooter>
    <oddHeader>&amp;R&amp;G</oddHeader>
    <oddFooter>&amp;R&amp;A</oddFooter>
  </headerFooter>
  <legacyDrawingHF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22"/>
  <sheetViews>
    <sheetView zoomScaleNormal="100" workbookViewId="0">
      <selection activeCell="D29" sqref="D29"/>
    </sheetView>
  </sheetViews>
  <sheetFormatPr baseColWidth="10" defaultColWidth="11.42578125" defaultRowHeight="15" x14ac:dyDescent="0.25"/>
  <cols>
    <col min="1" max="1" width="35.28515625" style="13" customWidth="1"/>
    <col min="2" max="2" width="29.42578125" style="13" customWidth="1"/>
    <col min="3" max="3" width="32" style="13" customWidth="1"/>
    <col min="4" max="4" width="44.42578125" style="13" customWidth="1"/>
    <col min="5" max="16384" width="11.42578125" style="13"/>
  </cols>
  <sheetData>
    <row r="1" spans="1:35" ht="29.25" customHeight="1" x14ac:dyDescent="0.25">
      <c r="A1" s="404" t="s">
        <v>0</v>
      </c>
      <c r="B1" s="405"/>
      <c r="C1" s="405"/>
      <c r="D1" s="40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ht="33.75" customHeight="1" x14ac:dyDescent="0.25">
      <c r="A2" s="404" t="s">
        <v>285</v>
      </c>
      <c r="B2" s="405"/>
      <c r="C2" s="405"/>
      <c r="D2" s="406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5" s="77" customFormat="1" ht="54.75" customHeight="1" x14ac:dyDescent="0.25">
      <c r="A3" s="67" t="s">
        <v>284</v>
      </c>
      <c r="B3" s="87" t="s">
        <v>283</v>
      </c>
      <c r="C3" s="67" t="s">
        <v>282</v>
      </c>
      <c r="D3" s="67" t="s">
        <v>281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35" ht="55.5" customHeight="1" x14ac:dyDescent="0.25">
      <c r="A4" s="411" t="str">
        <f>Datos!B34</f>
        <v>NO APLICA, debido a que EL CONAGOPARE GUAYAS no mantiene contrato colectivo vigente.</v>
      </c>
      <c r="B4" s="412"/>
      <c r="C4" s="412"/>
      <c r="D4" s="413"/>
      <c r="E4" s="8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ht="33.75" customHeight="1" x14ac:dyDescent="0.25">
      <c r="A5" s="408" t="s">
        <v>1</v>
      </c>
      <c r="B5" s="409"/>
      <c r="C5" s="320">
        <f>Datos!B2</f>
        <v>44985</v>
      </c>
      <c r="D5" s="320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ht="33.75" customHeight="1" x14ac:dyDescent="0.25">
      <c r="A6" s="408" t="s">
        <v>2</v>
      </c>
      <c r="B6" s="410"/>
      <c r="C6" s="407" t="str">
        <f>Datos!B3</f>
        <v>MENSUAL</v>
      </c>
      <c r="D6" s="407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33.75" customHeight="1" x14ac:dyDescent="0.25">
      <c r="A7" s="408" t="s">
        <v>280</v>
      </c>
      <c r="B7" s="409"/>
      <c r="C7" s="407" t="str">
        <f>Datos!B4</f>
        <v xml:space="preserve">DIRECCION ADMINISTRATIVA FINANCIERA </v>
      </c>
      <c r="D7" s="407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ht="33.75" customHeight="1" x14ac:dyDescent="0.25">
      <c r="A8" s="408" t="s">
        <v>279</v>
      </c>
      <c r="B8" s="409"/>
      <c r="C8" s="407" t="str">
        <f>Datos!B5</f>
        <v>ING. CHANGHUA PEDRO LAM RODRIGUEZ</v>
      </c>
      <c r="D8" s="40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5" ht="33.75" customHeight="1" x14ac:dyDescent="0.25">
      <c r="A9" s="408" t="s">
        <v>4</v>
      </c>
      <c r="B9" s="409"/>
      <c r="C9" s="407" t="str">
        <f>Datos!B6</f>
        <v>tesoreria@conagopareguayas.gob.ec</v>
      </c>
      <c r="D9" s="407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ht="33.75" customHeight="1" x14ac:dyDescent="0.25">
      <c r="A10" s="408" t="s">
        <v>5</v>
      </c>
      <c r="B10" s="409"/>
      <c r="C10" s="407" t="str">
        <f>Datos!B7</f>
        <v>042308077 EXTENSIÓN (103)</v>
      </c>
      <c r="D10" s="407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</sheetData>
  <mergeCells count="15">
    <mergeCell ref="A1:D1"/>
    <mergeCell ref="A2:D2"/>
    <mergeCell ref="C5:D5"/>
    <mergeCell ref="C6:D6"/>
    <mergeCell ref="A10:B10"/>
    <mergeCell ref="A5:B5"/>
    <mergeCell ref="A7:B7"/>
    <mergeCell ref="A8:B8"/>
    <mergeCell ref="C10:D10"/>
    <mergeCell ref="A9:B9"/>
    <mergeCell ref="C7:D7"/>
    <mergeCell ref="C8:D8"/>
    <mergeCell ref="C9:D9"/>
    <mergeCell ref="A6:B6"/>
    <mergeCell ref="A4:D4"/>
  </mergeCells>
  <printOptions horizontalCentered="1" verticalCentered="1"/>
  <pageMargins left="0" right="0" top="0" bottom="0" header="0" footer="0"/>
  <pageSetup paperSize="9" scale="50" orientation="portrait" horizontalDpi="72" verticalDpi="72" r:id="rId1"/>
  <headerFooter alignWithMargins="0">
    <oddHeader>&amp;R&amp;G</oddHeader>
    <oddFooter>&amp;L&amp;P de &amp;N&amp;CCONAGOPARE GUAYAS&amp;RLiteral e.-Texto integro de contratos colectivos vigentes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21"/>
  <sheetViews>
    <sheetView topLeftCell="A3" zoomScaleNormal="100" workbookViewId="0">
      <selection activeCell="D4" sqref="D4"/>
    </sheetView>
  </sheetViews>
  <sheetFormatPr baseColWidth="10" defaultColWidth="11.42578125" defaultRowHeight="15" x14ac:dyDescent="0.25"/>
  <cols>
    <col min="1" max="1" width="19.5703125" style="13" customWidth="1"/>
    <col min="2" max="2" width="29.140625" style="13" customWidth="1"/>
    <col min="3" max="3" width="43.42578125" style="13" customWidth="1"/>
    <col min="4" max="4" width="45.85546875" style="13" customWidth="1"/>
    <col min="5" max="5" width="41.140625" style="13" customWidth="1"/>
    <col min="6" max="16384" width="11.42578125" style="13"/>
  </cols>
  <sheetData>
    <row r="1" spans="1:34" ht="34.5" customHeight="1" x14ac:dyDescent="0.25">
      <c r="A1" s="334" t="s">
        <v>0</v>
      </c>
      <c r="B1" s="334"/>
      <c r="C1" s="334"/>
      <c r="D1" s="33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ht="24" customHeight="1" x14ac:dyDescent="0.25">
      <c r="A2" s="334" t="s">
        <v>295</v>
      </c>
      <c r="B2" s="334"/>
      <c r="C2" s="334"/>
      <c r="D2" s="33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ht="48" customHeight="1" x14ac:dyDescent="0.25">
      <c r="A3" s="67" t="s">
        <v>294</v>
      </c>
      <c r="B3" s="67" t="s">
        <v>293</v>
      </c>
      <c r="C3" s="67" t="s">
        <v>292</v>
      </c>
      <c r="D3" s="209" t="s">
        <v>291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ht="75" customHeight="1" x14ac:dyDescent="0.25">
      <c r="A4" s="248" t="s">
        <v>290</v>
      </c>
      <c r="B4" s="248" t="s">
        <v>289</v>
      </c>
      <c r="C4" s="249" t="s">
        <v>288</v>
      </c>
      <c r="D4" s="251" t="str">
        <f>Datos!G53</f>
        <v>Solicitud de Información Pública CONAGOPARE GUAYAS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 ht="33.75" customHeight="1" x14ac:dyDescent="0.25">
      <c r="A5" s="414" t="s">
        <v>1</v>
      </c>
      <c r="B5" s="414"/>
      <c r="C5" s="414"/>
      <c r="D5" s="130">
        <f>Datos!B2</f>
        <v>44985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33.75" customHeight="1" x14ac:dyDescent="0.25">
      <c r="A6" s="414" t="s">
        <v>2</v>
      </c>
      <c r="B6" s="414"/>
      <c r="C6" s="414"/>
      <c r="D6" s="88" t="str">
        <f>Datos!B3</f>
        <v>MENSUAL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33.75" customHeight="1" x14ac:dyDescent="0.25">
      <c r="A7" s="414" t="s">
        <v>287</v>
      </c>
      <c r="B7" s="414"/>
      <c r="C7" s="414"/>
      <c r="D7" s="88" t="str">
        <f>Datos!B4</f>
        <v xml:space="preserve">DIRECCION ADMINISTRATIVA FINANCIERA 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33.75" customHeight="1" x14ac:dyDescent="0.25">
      <c r="A8" s="414" t="s">
        <v>286</v>
      </c>
      <c r="B8" s="414"/>
      <c r="C8" s="414"/>
      <c r="D8" s="88" t="str">
        <f>Datos!B5</f>
        <v>ING. CHANGHUA PEDRO LAM RODRIGUEZ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ht="33.75" customHeight="1" x14ac:dyDescent="0.25">
      <c r="A9" s="414" t="s">
        <v>4</v>
      </c>
      <c r="B9" s="414"/>
      <c r="C9" s="414"/>
      <c r="D9" s="88" t="str">
        <f>Datos!B6</f>
        <v>tesoreria@conagopareguayas.gob.ec</v>
      </c>
      <c r="E9" s="8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33.75" customHeight="1" x14ac:dyDescent="0.25">
      <c r="A10" s="414" t="s">
        <v>5</v>
      </c>
      <c r="B10" s="414"/>
      <c r="C10" s="414"/>
      <c r="D10" s="88" t="str">
        <f>Datos!B7</f>
        <v>042308077 EXTENSIÓN (103)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</sheetData>
  <mergeCells count="8">
    <mergeCell ref="A1:D1"/>
    <mergeCell ref="A2:D2"/>
    <mergeCell ref="A10:C10"/>
    <mergeCell ref="A5:C5"/>
    <mergeCell ref="A7:C7"/>
    <mergeCell ref="A8:C8"/>
    <mergeCell ref="A9:C9"/>
    <mergeCell ref="A6:C6"/>
  </mergeCells>
  <hyperlinks>
    <hyperlink ref="D4" r:id="rId1" display="http://conagopareguayas.gob.ec/media/lotaip_archivos/FORMULARIO_DE_REGISTRO_ASISTENCIA_TECNICA2.pdf"/>
  </hyperlinks>
  <printOptions horizontalCentered="1" verticalCentered="1"/>
  <pageMargins left="0" right="0" top="0" bottom="0" header="0" footer="0"/>
  <pageSetup paperSize="9" scale="50" orientation="portrait" horizontalDpi="72" verticalDpi="72" r:id="rId2"/>
  <headerFooter alignWithMargins="0">
    <oddHeader>&amp;R&amp;G</oddHeader>
    <oddFooter>&amp;L&amp;P de &amp;N&amp;CCONAGOPARE GUAYAS&amp;RLiteral f1.-Formularios o formatos de solicitudes</oddFoot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33"/>
  <sheetViews>
    <sheetView topLeftCell="A172" zoomScale="90" zoomScaleNormal="90" zoomScalePageLayoutView="85" workbookViewId="0">
      <selection activeCell="F193" sqref="F193"/>
    </sheetView>
  </sheetViews>
  <sheetFormatPr baseColWidth="10" defaultColWidth="11.42578125" defaultRowHeight="15" x14ac:dyDescent="0.25"/>
  <cols>
    <col min="1" max="2" width="18.42578125" style="13" customWidth="1"/>
    <col min="3" max="3" width="19" style="13" customWidth="1"/>
    <col min="4" max="4" width="18.5703125" style="13" customWidth="1"/>
    <col min="5" max="5" width="24.42578125" style="13" customWidth="1"/>
    <col min="6" max="6" width="40.5703125" style="13" customWidth="1"/>
    <col min="7" max="16384" width="11.42578125" style="13"/>
  </cols>
  <sheetData>
    <row r="1" spans="1:35" ht="29.25" customHeight="1" x14ac:dyDescent="0.25">
      <c r="A1" s="404" t="s">
        <v>0</v>
      </c>
      <c r="B1" s="405"/>
      <c r="C1" s="405"/>
      <c r="D1" s="405"/>
      <c r="E1" s="405"/>
      <c r="F1" s="406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ht="57" customHeight="1" x14ac:dyDescent="0.25">
      <c r="A2" s="404" t="s">
        <v>311</v>
      </c>
      <c r="B2" s="405"/>
      <c r="C2" s="405"/>
      <c r="D2" s="405"/>
      <c r="E2" s="405"/>
      <c r="F2" s="406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5" ht="42.75" customHeight="1" x14ac:dyDescent="0.25">
      <c r="A3" s="360" t="s">
        <v>310</v>
      </c>
      <c r="B3" s="419"/>
      <c r="C3" s="419"/>
      <c r="D3" s="419"/>
      <c r="E3" s="419"/>
      <c r="F3" s="361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5" s="77" customFormat="1" ht="48.75" customHeight="1" x14ac:dyDescent="0.25">
      <c r="A4" s="36" t="s">
        <v>308</v>
      </c>
      <c r="B4" s="34" t="s">
        <v>307</v>
      </c>
      <c r="C4" s="36" t="s">
        <v>306</v>
      </c>
      <c r="D4" s="36" t="s">
        <v>305</v>
      </c>
      <c r="E4" s="34" t="s">
        <v>304</v>
      </c>
      <c r="F4" s="206" t="s">
        <v>347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</row>
    <row r="5" spans="1:35" ht="22.5" customHeight="1" x14ac:dyDescent="0.25">
      <c r="A5" s="117" t="s">
        <v>302</v>
      </c>
      <c r="B5" s="117">
        <v>32158.62</v>
      </c>
      <c r="C5" s="117">
        <v>25989.46</v>
      </c>
      <c r="D5" s="118" t="s">
        <v>301</v>
      </c>
      <c r="E5" s="210">
        <f>C5/B5</f>
        <v>0.80816465383153879</v>
      </c>
      <c r="F5" s="254" t="str">
        <f>Datos!G54</f>
        <v>Cedula Presupuestaria FEBRERO 2023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ht="22.5" customHeight="1" x14ac:dyDescent="0.25">
      <c r="A6" s="117" t="s">
        <v>300</v>
      </c>
      <c r="B6" s="117">
        <v>13372.23</v>
      </c>
      <c r="C6" s="117">
        <v>13372.23</v>
      </c>
      <c r="D6" s="118" t="s">
        <v>299</v>
      </c>
      <c r="E6" s="210">
        <f>C6/B6</f>
        <v>1</v>
      </c>
      <c r="F6" s="423" t="str">
        <f>Datos!C54</f>
        <v>http://www.conagopareguayas.gob.ec/media/lotaip_archivos/cedula-presupuestariaFEBRERO2023-CONAGUAYAS.pdf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2.5" customHeight="1" x14ac:dyDescent="0.25">
      <c r="A7" s="119" t="s">
        <v>298</v>
      </c>
      <c r="B7" s="120">
        <f>SUM(B5:B6)</f>
        <v>45530.85</v>
      </c>
      <c r="C7" s="121">
        <f>SUM(C5:C6)</f>
        <v>39361.69</v>
      </c>
      <c r="D7" s="417">
        <f>C7/B7</f>
        <v>0.86450593388878094</v>
      </c>
      <c r="E7" s="418"/>
      <c r="F7" s="42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s="77" customFormat="1" ht="38.25" customHeight="1" x14ac:dyDescent="0.25">
      <c r="A8" s="360" t="s">
        <v>309</v>
      </c>
      <c r="B8" s="419"/>
      <c r="C8" s="419"/>
      <c r="D8" s="419"/>
      <c r="E8" s="419"/>
      <c r="F8" s="420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</row>
    <row r="9" spans="1:35" s="77" customFormat="1" ht="34.5" customHeight="1" x14ac:dyDescent="0.25">
      <c r="A9" s="34" t="s">
        <v>308</v>
      </c>
      <c r="B9" s="34" t="s">
        <v>307</v>
      </c>
      <c r="C9" s="36" t="s">
        <v>306</v>
      </c>
      <c r="D9" s="36" t="s">
        <v>305</v>
      </c>
      <c r="E9" s="34" t="s">
        <v>304</v>
      </c>
      <c r="F9" s="206" t="s">
        <v>303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s="77" customFormat="1" ht="25.5" customHeight="1" x14ac:dyDescent="0.25">
      <c r="A10" s="117" t="s">
        <v>302</v>
      </c>
      <c r="B10" s="117">
        <v>153395.10999999999</v>
      </c>
      <c r="C10" s="117">
        <v>191455.89</v>
      </c>
      <c r="D10" s="223" t="s">
        <v>301</v>
      </c>
      <c r="E10" s="210">
        <f>C10/B10</f>
        <v>1.2481225118584292</v>
      </c>
      <c r="F10" s="221" t="str">
        <f>Datos!G55</f>
        <v>Presupuesto Anual Liquidado  2022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</row>
    <row r="11" spans="1:35" s="77" customFormat="1" ht="25.5" customHeight="1" x14ac:dyDescent="0.25">
      <c r="A11" s="117" t="s">
        <v>300</v>
      </c>
      <c r="B11" s="117">
        <v>59522.52</v>
      </c>
      <c r="C11" s="117">
        <v>59522.52</v>
      </c>
      <c r="D11" s="223" t="s">
        <v>299</v>
      </c>
      <c r="E11" s="210">
        <f>C11/B11</f>
        <v>1</v>
      </c>
      <c r="F11" s="423" t="str">
        <f>Datos!C55</f>
        <v>http://www.conagopareguayas.gob.ec/media/lotaip_archivos/presupuesto-liquidado2022-CONAGUAYAS.pdf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</row>
    <row r="12" spans="1:35" s="77" customFormat="1" ht="25.5" customHeight="1" x14ac:dyDescent="0.25">
      <c r="A12" s="119" t="s">
        <v>298</v>
      </c>
      <c r="B12" s="140">
        <f>SUM(B10:B11)</f>
        <v>212917.62999999998</v>
      </c>
      <c r="C12" s="224">
        <f>SUM(C10:C11)</f>
        <v>250978.41</v>
      </c>
      <c r="D12" s="417">
        <f>C12/B12</f>
        <v>1.1787582362249667</v>
      </c>
      <c r="E12" s="418"/>
      <c r="F12" s="424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</row>
    <row r="13" spans="1:35" s="77" customFormat="1" ht="39.75" customHeight="1" x14ac:dyDescent="0.25">
      <c r="A13" s="425" t="s">
        <v>297</v>
      </c>
      <c r="B13" s="426"/>
      <c r="C13" s="426"/>
      <c r="D13" s="426"/>
      <c r="E13" s="426"/>
      <c r="F13" s="211" t="s">
        <v>296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s="77" customFormat="1" ht="27" customHeight="1" x14ac:dyDescent="0.25">
      <c r="A14" s="427"/>
      <c r="B14" s="428"/>
      <c r="C14" s="428"/>
      <c r="D14" s="428"/>
      <c r="E14" s="428"/>
      <c r="F14" s="254" t="s">
        <v>543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</row>
    <row r="15" spans="1:35" s="77" customFormat="1" ht="40.5" customHeight="1" x14ac:dyDescent="0.25">
      <c r="A15" s="429"/>
      <c r="B15" s="430"/>
      <c r="C15" s="430"/>
      <c r="D15" s="430"/>
      <c r="E15" s="430"/>
      <c r="F15" s="212" t="str">
        <f>Datos!C56</f>
        <v>http://www.conagopareguayas.gob.ec/media/lotaip_archivos/infima-FEBRERO2023-CONAGUAYAS.pdf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</row>
    <row r="16" spans="1:35" ht="33" customHeight="1" x14ac:dyDescent="0.25">
      <c r="A16" s="408" t="s">
        <v>1</v>
      </c>
      <c r="B16" s="409"/>
      <c r="C16" s="409"/>
      <c r="D16" s="409"/>
      <c r="E16" s="421">
        <f>Datos!B13</f>
        <v>44985</v>
      </c>
      <c r="F16" s="422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ht="33" customHeight="1" x14ac:dyDescent="0.25">
      <c r="A17" s="408" t="s">
        <v>2</v>
      </c>
      <c r="B17" s="409"/>
      <c r="C17" s="409"/>
      <c r="D17" s="410"/>
      <c r="E17" s="415" t="str">
        <f>Datos!B14</f>
        <v>MENSUAL</v>
      </c>
      <c r="F17" s="416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ht="33" customHeight="1" x14ac:dyDescent="0.25">
      <c r="A18" s="408" t="s">
        <v>280</v>
      </c>
      <c r="B18" s="409"/>
      <c r="C18" s="409"/>
      <c r="D18" s="409"/>
      <c r="E18" s="415" t="str">
        <f>Datos!B15</f>
        <v xml:space="preserve">DIRECCION ADMINISTRATIVA FINANCIERA </v>
      </c>
      <c r="F18" s="416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ht="33" customHeight="1" x14ac:dyDescent="0.25">
      <c r="A19" s="408" t="s">
        <v>279</v>
      </c>
      <c r="B19" s="409"/>
      <c r="C19" s="409"/>
      <c r="D19" s="409"/>
      <c r="E19" s="415" t="str">
        <f>Datos!B16</f>
        <v>ING. CHANGHUA PEDRO LAM RODRIGUEZ</v>
      </c>
      <c r="F19" s="416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ht="33" customHeight="1" x14ac:dyDescent="0.25">
      <c r="A20" s="408" t="s">
        <v>4</v>
      </c>
      <c r="B20" s="409"/>
      <c r="C20" s="409"/>
      <c r="D20" s="409"/>
      <c r="E20" s="415" t="str">
        <f>Datos!B17</f>
        <v>tesoreria@conagopareguayas.gob.ec</v>
      </c>
      <c r="F20" s="416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ht="33" customHeight="1" x14ac:dyDescent="0.25">
      <c r="A21" s="408" t="s">
        <v>5</v>
      </c>
      <c r="B21" s="409"/>
      <c r="C21" s="409"/>
      <c r="D21" s="409"/>
      <c r="E21" s="415" t="str">
        <f>Datos!B18</f>
        <v>042308077 EXTENSIÓN (103)</v>
      </c>
      <c r="F21" s="416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x14ac:dyDescent="0.25">
      <c r="A27" s="6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</sheetData>
  <mergeCells count="21">
    <mergeCell ref="A1:F1"/>
    <mergeCell ref="A2:F2"/>
    <mergeCell ref="E17:F17"/>
    <mergeCell ref="A17:D17"/>
    <mergeCell ref="D7:E7"/>
    <mergeCell ref="A3:F3"/>
    <mergeCell ref="A8:F8"/>
    <mergeCell ref="D12:E12"/>
    <mergeCell ref="A16:D16"/>
    <mergeCell ref="E16:F16"/>
    <mergeCell ref="F6:F7"/>
    <mergeCell ref="F11:F12"/>
    <mergeCell ref="A13:E15"/>
    <mergeCell ref="A19:D19"/>
    <mergeCell ref="E21:F21"/>
    <mergeCell ref="A20:D20"/>
    <mergeCell ref="E18:F18"/>
    <mergeCell ref="E19:F19"/>
    <mergeCell ref="E20:F20"/>
    <mergeCell ref="A21:D21"/>
    <mergeCell ref="A18:D18"/>
  </mergeCells>
  <hyperlinks>
    <hyperlink ref="F6:F7" r:id="rId1" display="http://conagopareguayas.gob.ec/media/presupuesto_institucional_archivos/CEDULA_PRESUPUESTARIA_GASTOS_2023-02.pdf"/>
    <hyperlink ref="F11:F12" r:id="rId2" display="http://conagopareguayas.gob.ec/media/lotaip_archivos/CEDULA_PRESUPUESTARIA_GASTOS_2022.pdf"/>
    <hyperlink ref="F10" r:id="rId3" display="http://conagopareguayas.gob.ec/media/lotaip_archivos/CEDULA_PRESUPUESTARIA_GASTOS_2021.pdf"/>
    <hyperlink ref="F15" r:id="rId4" display="http://conagopareguayas.gob.ec/media/presupuesto_institucional_archivos/FEBRERO_2023_LISTA.pdf"/>
  </hyperlinks>
  <printOptions horizontalCentered="1" verticalCentered="1"/>
  <pageMargins left="0" right="0" top="0" bottom="0" header="0" footer="0"/>
  <pageSetup paperSize="9" scale="50" orientation="portrait" horizontalDpi="72" verticalDpi="72" r:id="rId5"/>
  <headerFooter alignWithMargins="0">
    <oddHeader>&amp;R&amp;G</oddHeader>
    <oddFooter>&amp;L&amp;P de &amp;N&amp;CCONAGOPARE GUAYAS&amp;RLiteral g.-Presupuesto de la institucion</oddFooter>
  </headerFooter>
  <legacyDrawingHF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1"/>
  <sheetViews>
    <sheetView topLeftCell="C1" zoomScale="70" zoomScaleNormal="70" zoomScalePageLayoutView="85" workbookViewId="0">
      <selection activeCell="I13" sqref="I13"/>
    </sheetView>
  </sheetViews>
  <sheetFormatPr baseColWidth="10" defaultColWidth="11.42578125" defaultRowHeight="12.75" x14ac:dyDescent="0.2"/>
  <cols>
    <col min="1" max="1" width="14.42578125" style="8" customWidth="1"/>
    <col min="2" max="3" width="21.28515625" style="8" customWidth="1"/>
    <col min="4" max="4" width="55.5703125" style="8" customWidth="1"/>
    <col min="5" max="5" width="26" style="8" customWidth="1"/>
    <col min="6" max="6" width="24.85546875" style="8" customWidth="1"/>
    <col min="7" max="7" width="29.42578125" style="8" customWidth="1"/>
    <col min="8" max="8" width="29.7109375" style="8" customWidth="1"/>
    <col min="9" max="9" width="29.5703125" style="8" customWidth="1"/>
    <col min="10" max="15" width="11.42578125" style="9"/>
    <col min="16" max="16384" width="11.42578125" style="8"/>
  </cols>
  <sheetData>
    <row r="1" spans="1:15" ht="37.5" customHeight="1" x14ac:dyDescent="0.2">
      <c r="A1" s="433" t="s">
        <v>0</v>
      </c>
      <c r="B1" s="433"/>
      <c r="C1" s="433"/>
      <c r="D1" s="433"/>
      <c r="E1" s="433"/>
      <c r="F1" s="434"/>
      <c r="G1" s="434"/>
      <c r="H1" s="434"/>
      <c r="I1" s="434"/>
    </row>
    <row r="2" spans="1:15" ht="34.5" customHeight="1" x14ac:dyDescent="0.2">
      <c r="A2" s="433" t="s">
        <v>29</v>
      </c>
      <c r="B2" s="435"/>
      <c r="C2" s="435"/>
      <c r="D2" s="435"/>
      <c r="E2" s="435"/>
      <c r="F2" s="434"/>
      <c r="G2" s="434"/>
      <c r="H2" s="434"/>
      <c r="I2" s="434"/>
    </row>
    <row r="3" spans="1:15" s="10" customFormat="1" ht="78.75" customHeight="1" x14ac:dyDescent="0.2">
      <c r="A3" s="12" t="s">
        <v>28</v>
      </c>
      <c r="B3" s="12" t="s">
        <v>27</v>
      </c>
      <c r="C3" s="12" t="s">
        <v>26</v>
      </c>
      <c r="D3" s="12" t="s">
        <v>25</v>
      </c>
      <c r="E3" s="12" t="s">
        <v>24</v>
      </c>
      <c r="F3" s="12" t="s">
        <v>23</v>
      </c>
      <c r="G3" s="368" t="s">
        <v>22</v>
      </c>
      <c r="H3" s="368"/>
      <c r="I3" s="12" t="s">
        <v>21</v>
      </c>
      <c r="J3" s="11"/>
      <c r="K3" s="11"/>
      <c r="L3" s="11"/>
      <c r="M3" s="11"/>
      <c r="N3" s="11"/>
      <c r="O3" s="11"/>
    </row>
    <row r="4" spans="1:15" ht="60" customHeight="1" x14ac:dyDescent="0.2">
      <c r="A4" s="436" t="s">
        <v>419</v>
      </c>
      <c r="B4" s="437"/>
      <c r="C4" s="437"/>
      <c r="D4" s="437"/>
      <c r="E4" s="437"/>
      <c r="F4" s="437"/>
      <c r="G4" s="437"/>
      <c r="H4" s="437"/>
      <c r="I4" s="438"/>
    </row>
    <row r="5" spans="1:15" ht="32.25" customHeight="1" x14ac:dyDescent="0.2">
      <c r="A5" s="432" t="s">
        <v>1</v>
      </c>
      <c r="B5" s="432"/>
      <c r="C5" s="432"/>
      <c r="D5" s="432"/>
      <c r="E5" s="320">
        <f>Datos!B13</f>
        <v>44985</v>
      </c>
      <c r="F5" s="320"/>
      <c r="G5" s="320"/>
      <c r="H5" s="320"/>
      <c r="I5" s="320"/>
    </row>
    <row r="6" spans="1:15" ht="32.25" customHeight="1" x14ac:dyDescent="0.2">
      <c r="A6" s="432" t="s">
        <v>2</v>
      </c>
      <c r="B6" s="432"/>
      <c r="C6" s="432"/>
      <c r="D6" s="432"/>
      <c r="E6" s="431" t="str">
        <f>Datos!B14</f>
        <v>MENSUAL</v>
      </c>
      <c r="F6" s="431"/>
      <c r="G6" s="431"/>
      <c r="H6" s="431"/>
      <c r="I6" s="431"/>
    </row>
    <row r="7" spans="1:15" ht="32.25" customHeight="1" x14ac:dyDescent="0.2">
      <c r="A7" s="432" t="s">
        <v>20</v>
      </c>
      <c r="B7" s="432"/>
      <c r="C7" s="432"/>
      <c r="D7" s="432"/>
      <c r="E7" s="431" t="str">
        <f>Datos!B15</f>
        <v xml:space="preserve">DIRECCION ADMINISTRATIVA FINANCIERA </v>
      </c>
      <c r="F7" s="431"/>
      <c r="G7" s="431"/>
      <c r="H7" s="431"/>
      <c r="I7" s="431"/>
    </row>
    <row r="8" spans="1:15" ht="32.25" customHeight="1" x14ac:dyDescent="0.2">
      <c r="A8" s="432" t="s">
        <v>19</v>
      </c>
      <c r="B8" s="432"/>
      <c r="C8" s="432"/>
      <c r="D8" s="432"/>
      <c r="E8" s="431" t="str">
        <f>Datos!B16</f>
        <v>ING. CHANGHUA PEDRO LAM RODRIGUEZ</v>
      </c>
      <c r="F8" s="431"/>
      <c r="G8" s="431"/>
      <c r="H8" s="431"/>
      <c r="I8" s="431"/>
    </row>
    <row r="9" spans="1:15" ht="32.25" customHeight="1" x14ac:dyDescent="0.2">
      <c r="A9" s="432" t="s">
        <v>4</v>
      </c>
      <c r="B9" s="432"/>
      <c r="C9" s="432"/>
      <c r="D9" s="432"/>
      <c r="E9" s="431" t="str">
        <f>Datos!B17</f>
        <v>tesoreria@conagopareguayas.gob.ec</v>
      </c>
      <c r="F9" s="431"/>
      <c r="G9" s="431"/>
      <c r="H9" s="431"/>
      <c r="I9" s="431"/>
    </row>
    <row r="10" spans="1:15" ht="32.25" customHeight="1" x14ac:dyDescent="0.2">
      <c r="A10" s="432" t="s">
        <v>5</v>
      </c>
      <c r="B10" s="432"/>
      <c r="C10" s="432"/>
      <c r="D10" s="432"/>
      <c r="E10" s="431" t="str">
        <f>Datos!B18</f>
        <v>042308077 EXTENSIÓN (103)</v>
      </c>
      <c r="F10" s="431"/>
      <c r="G10" s="431"/>
      <c r="H10" s="431"/>
      <c r="I10" s="431"/>
    </row>
    <row r="11" spans="1:15" s="9" customFormat="1" ht="18.75" customHeight="1" x14ac:dyDescent="0.2"/>
    <row r="12" spans="1:15" s="9" customFormat="1" ht="18.75" customHeight="1" x14ac:dyDescent="0.2"/>
    <row r="13" spans="1:15" s="9" customFormat="1" ht="18.75" customHeight="1" x14ac:dyDescent="0.2"/>
    <row r="14" spans="1:15" s="9" customFormat="1" ht="24.75" customHeight="1" x14ac:dyDescent="0.2"/>
    <row r="15" spans="1:15" s="9" customFormat="1" ht="24.75" customHeight="1" x14ac:dyDescent="0.2"/>
    <row r="16" spans="1:15" s="9" customFormat="1" ht="24.75" customHeight="1" x14ac:dyDescent="0.2"/>
    <row r="17" spans="1:5" s="9" customFormat="1" ht="24.75" customHeight="1" x14ac:dyDescent="0.2"/>
    <row r="18" spans="1:5" s="9" customFormat="1" ht="24.75" customHeight="1" x14ac:dyDescent="0.2"/>
    <row r="19" spans="1:5" s="9" customFormat="1" ht="24.75" customHeight="1" x14ac:dyDescent="0.2"/>
    <row r="20" spans="1:5" ht="24.75" customHeight="1" x14ac:dyDescent="0.2">
      <c r="A20" s="9"/>
      <c r="B20" s="9"/>
      <c r="C20" s="9"/>
      <c r="D20" s="9"/>
      <c r="E20" s="9"/>
    </row>
    <row r="21" spans="1:5" ht="24.75" customHeight="1" x14ac:dyDescent="0.2"/>
  </sheetData>
  <mergeCells count="16">
    <mergeCell ref="A1:I1"/>
    <mergeCell ref="A2:I2"/>
    <mergeCell ref="E6:I6"/>
    <mergeCell ref="G3:H3"/>
    <mergeCell ref="A4:I4"/>
    <mergeCell ref="E10:I10"/>
    <mergeCell ref="A10:D10"/>
    <mergeCell ref="A9:D9"/>
    <mergeCell ref="A8:D8"/>
    <mergeCell ref="E5:I5"/>
    <mergeCell ref="A7:D7"/>
    <mergeCell ref="A6:D6"/>
    <mergeCell ref="E9:I9"/>
    <mergeCell ref="A5:D5"/>
    <mergeCell ref="E8:I8"/>
    <mergeCell ref="E7:I7"/>
  </mergeCells>
  <printOptions horizontalCentered="1" verticalCentered="1"/>
  <pageMargins left="0" right="0" top="0" bottom="0" header="0" footer="0"/>
  <pageSetup paperSize="9" scale="50" orientation="landscape" horizontalDpi="72" verticalDpi="72" r:id="rId1"/>
  <headerFooter alignWithMargins="0">
    <oddHeader>&amp;R&amp;G</oddHeader>
    <oddFooter>&amp;L&amp;P de &amp;N&amp;CCONAGOPARE GUAYAS&amp;RLiteral h.-Resultados de auditorias internas y gubernamentales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51"/>
  <sheetViews>
    <sheetView zoomScale="60" zoomScaleNormal="60" workbookViewId="0">
      <selection activeCell="G10" sqref="G10:H10"/>
    </sheetView>
  </sheetViews>
  <sheetFormatPr baseColWidth="10" defaultColWidth="11.42578125" defaultRowHeight="18" x14ac:dyDescent="0.25"/>
  <cols>
    <col min="1" max="1" width="25" style="37" customWidth="1"/>
    <col min="2" max="2" width="25" style="8" customWidth="1"/>
    <col min="3" max="3" width="78.28515625" style="8" customWidth="1"/>
    <col min="4" max="4" width="32.5703125" style="8" customWidth="1"/>
    <col min="5" max="6" width="27.85546875" style="8" customWidth="1"/>
    <col min="7" max="8" width="18.5703125" style="8" customWidth="1"/>
    <col min="9" max="35" width="11.42578125" style="9"/>
    <col min="36" max="16384" width="11.42578125" style="8"/>
  </cols>
  <sheetData>
    <row r="1" spans="1:35" s="48" customFormat="1" ht="39.75" customHeight="1" x14ac:dyDescent="0.25">
      <c r="A1" s="392" t="s">
        <v>0</v>
      </c>
      <c r="B1" s="457"/>
      <c r="C1" s="457"/>
      <c r="D1" s="457"/>
      <c r="E1" s="457"/>
      <c r="F1" s="457"/>
      <c r="G1" s="457"/>
      <c r="H1" s="457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s="48" customFormat="1" ht="54" customHeight="1" x14ac:dyDescent="0.25">
      <c r="A2" s="392" t="s">
        <v>131</v>
      </c>
      <c r="B2" s="457"/>
      <c r="C2" s="457"/>
      <c r="D2" s="457"/>
      <c r="E2" s="458"/>
      <c r="F2" s="458"/>
      <c r="G2" s="458"/>
      <c r="H2" s="458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spans="1:35" s="48" customFormat="1" ht="33" customHeight="1" x14ac:dyDescent="0.25">
      <c r="A3" s="439" t="s">
        <v>130</v>
      </c>
      <c r="B3" s="440"/>
      <c r="C3" s="440"/>
      <c r="D3" s="440"/>
      <c r="E3" s="462" t="str">
        <f>Datos!I68</f>
        <v xml:space="preserve">PAC INICIAL CONAGOPARE GUAYAS 2022 </v>
      </c>
      <c r="F3" s="463"/>
      <c r="G3" s="463"/>
      <c r="H3" s="464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 s="48" customFormat="1" ht="32.25" customHeight="1" x14ac:dyDescent="0.25">
      <c r="A4" s="441"/>
      <c r="B4" s="442"/>
      <c r="C4" s="442"/>
      <c r="D4" s="442"/>
      <c r="E4" s="468" t="s">
        <v>538</v>
      </c>
      <c r="F4" s="469"/>
      <c r="G4" s="469"/>
      <c r="H4" s="470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35" s="48" customFormat="1" ht="45.75" customHeight="1" x14ac:dyDescent="0.25">
      <c r="A5" s="459" t="s">
        <v>129</v>
      </c>
      <c r="B5" s="459"/>
      <c r="C5" s="459"/>
      <c r="D5" s="459"/>
      <c r="E5" s="465" t="s">
        <v>392</v>
      </c>
      <c r="F5" s="465"/>
      <c r="G5" s="465"/>
      <c r="H5" s="465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5" s="48" customFormat="1" ht="45.75" customHeight="1" x14ac:dyDescent="0.25">
      <c r="A6" s="459" t="s">
        <v>128</v>
      </c>
      <c r="B6" s="459"/>
      <c r="C6" s="459"/>
      <c r="D6" s="459"/>
      <c r="E6" s="443" t="s">
        <v>127</v>
      </c>
      <c r="F6" s="443"/>
      <c r="G6" s="443"/>
      <c r="H6" s="443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35" s="48" customFormat="1" ht="57.75" customHeight="1" x14ac:dyDescent="0.25">
      <c r="A7" s="52" t="s">
        <v>126</v>
      </c>
      <c r="B7" s="52" t="s">
        <v>125</v>
      </c>
      <c r="C7" s="51" t="s">
        <v>124</v>
      </c>
      <c r="D7" s="51" t="s">
        <v>123</v>
      </c>
      <c r="E7" s="50" t="s">
        <v>122</v>
      </c>
      <c r="F7" s="447" t="s">
        <v>121</v>
      </c>
      <c r="G7" s="447"/>
      <c r="H7" s="447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</row>
    <row r="8" spans="1:35" s="42" customFormat="1" ht="66" customHeight="1" x14ac:dyDescent="0.25">
      <c r="A8" s="444" t="s">
        <v>418</v>
      </c>
      <c r="B8" s="445"/>
      <c r="C8" s="445"/>
      <c r="D8" s="445"/>
      <c r="E8" s="445"/>
      <c r="F8" s="445"/>
      <c r="G8" s="445"/>
      <c r="H8" s="446"/>
      <c r="I8" s="49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</row>
    <row r="9" spans="1:35" s="42" customFormat="1" ht="50.25" customHeight="1" x14ac:dyDescent="0.25">
      <c r="A9" s="436"/>
      <c r="B9" s="437"/>
      <c r="C9" s="437"/>
      <c r="D9" s="47">
        <v>0</v>
      </c>
      <c r="E9" s="451" t="s">
        <v>120</v>
      </c>
      <c r="F9" s="452"/>
      <c r="G9" s="453" t="s">
        <v>390</v>
      </c>
      <c r="H9" s="45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s="45" customFormat="1" ht="50.25" customHeight="1" x14ac:dyDescent="0.25">
      <c r="A10" s="466" t="s">
        <v>119</v>
      </c>
      <c r="B10" s="467"/>
      <c r="C10" s="467"/>
      <c r="D10" s="47">
        <v>0</v>
      </c>
      <c r="E10" s="451" t="s">
        <v>118</v>
      </c>
      <c r="F10" s="452"/>
      <c r="G10" s="453" t="s">
        <v>391</v>
      </c>
      <c r="H10" s="454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</row>
    <row r="11" spans="1:35" s="42" customFormat="1" ht="45" customHeight="1" x14ac:dyDescent="0.25">
      <c r="A11" s="455" t="s">
        <v>117</v>
      </c>
      <c r="B11" s="456"/>
      <c r="C11" s="456"/>
      <c r="D11" s="44">
        <f>SUM(D8:D10)</f>
        <v>0</v>
      </c>
      <c r="E11" s="460" t="s">
        <v>116</v>
      </c>
      <c r="F11" s="461"/>
      <c r="G11" s="461"/>
      <c r="H11" s="461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35.25" customHeight="1" x14ac:dyDescent="0.2">
      <c r="A12" s="389" t="s">
        <v>1</v>
      </c>
      <c r="B12" s="390"/>
      <c r="C12" s="390"/>
      <c r="D12" s="320">
        <f>Datos!B13</f>
        <v>44985</v>
      </c>
      <c r="E12" s="320"/>
      <c r="F12" s="320"/>
      <c r="G12" s="320"/>
      <c r="H12" s="320"/>
    </row>
    <row r="13" spans="1:35" ht="35.25" customHeight="1" x14ac:dyDescent="0.2">
      <c r="A13" s="389" t="s">
        <v>2</v>
      </c>
      <c r="B13" s="390"/>
      <c r="C13" s="390"/>
      <c r="D13" s="448" t="str">
        <f>Datos!B14</f>
        <v>MENSUAL</v>
      </c>
      <c r="E13" s="449"/>
      <c r="F13" s="449"/>
      <c r="G13" s="449"/>
      <c r="H13" s="450"/>
    </row>
    <row r="14" spans="1:35" ht="35.25" customHeight="1" x14ac:dyDescent="0.2">
      <c r="A14" s="389" t="s">
        <v>115</v>
      </c>
      <c r="B14" s="390"/>
      <c r="C14" s="390"/>
      <c r="D14" s="448" t="str">
        <f>Datos!B15</f>
        <v xml:space="preserve">DIRECCION ADMINISTRATIVA FINANCIERA </v>
      </c>
      <c r="E14" s="449"/>
      <c r="F14" s="449"/>
      <c r="G14" s="449"/>
      <c r="H14" s="450"/>
    </row>
    <row r="15" spans="1:35" ht="35.25" customHeight="1" x14ac:dyDescent="0.2">
      <c r="A15" s="389" t="s">
        <v>114</v>
      </c>
      <c r="B15" s="390"/>
      <c r="C15" s="390"/>
      <c r="D15" s="448" t="str">
        <f>Datos!B16</f>
        <v>ING. CHANGHUA PEDRO LAM RODRIGUEZ</v>
      </c>
      <c r="E15" s="449"/>
      <c r="F15" s="449"/>
      <c r="G15" s="449"/>
      <c r="H15" s="450"/>
    </row>
    <row r="16" spans="1:35" ht="35.25" customHeight="1" x14ac:dyDescent="0.2">
      <c r="A16" s="389" t="s">
        <v>4</v>
      </c>
      <c r="B16" s="390"/>
      <c r="C16" s="390"/>
      <c r="D16" s="448" t="str">
        <f>Datos!B17</f>
        <v>tesoreria@conagopareguayas.gob.ec</v>
      </c>
      <c r="E16" s="449"/>
      <c r="F16" s="449"/>
      <c r="G16" s="449"/>
      <c r="H16" s="450"/>
    </row>
    <row r="17" spans="1:8" ht="35.25" customHeight="1" x14ac:dyDescent="0.2">
      <c r="A17" s="389" t="s">
        <v>5</v>
      </c>
      <c r="B17" s="390"/>
      <c r="C17" s="390"/>
      <c r="D17" s="448" t="str">
        <f>Datos!B18</f>
        <v>042308077 EXTENSIÓN (103)</v>
      </c>
      <c r="E17" s="449"/>
      <c r="F17" s="449"/>
      <c r="G17" s="449"/>
      <c r="H17" s="450"/>
    </row>
    <row r="18" spans="1:8" s="9" customFormat="1" x14ac:dyDescent="0.25">
      <c r="A18" s="38"/>
    </row>
    <row r="19" spans="1:8" s="41" customFormat="1" ht="14.25" x14ac:dyDescent="0.2"/>
    <row r="20" spans="1:8" s="41" customFormat="1" ht="14.25" x14ac:dyDescent="0.2"/>
    <row r="21" spans="1:8" s="40" customFormat="1" ht="14.25" x14ac:dyDescent="0.2"/>
    <row r="22" spans="1:8" s="39" customFormat="1" ht="14.25" customHeight="1" x14ac:dyDescent="0.2"/>
    <row r="23" spans="1:8" s="39" customFormat="1" ht="15" x14ac:dyDescent="0.2"/>
    <row r="24" spans="1:8" s="39" customFormat="1" ht="15" x14ac:dyDescent="0.2"/>
    <row r="25" spans="1:8" s="39" customFormat="1" ht="15" x14ac:dyDescent="0.2"/>
    <row r="26" spans="1:8" s="39" customFormat="1" ht="15" x14ac:dyDescent="0.2"/>
    <row r="27" spans="1:8" s="39" customFormat="1" ht="15" x14ac:dyDescent="0.2"/>
    <row r="28" spans="1:8" s="39" customFormat="1" ht="15" x14ac:dyDescent="0.2"/>
    <row r="29" spans="1:8" s="39" customFormat="1" ht="15" x14ac:dyDescent="0.2"/>
    <row r="30" spans="1:8" s="39" customFormat="1" ht="15" x14ac:dyDescent="0.2"/>
    <row r="31" spans="1:8" s="39" customFormat="1" ht="15" x14ac:dyDescent="0.2"/>
    <row r="32" spans="1:8" s="39" customFormat="1" ht="15" x14ac:dyDescent="0.2"/>
    <row r="33" spans="1:1" s="39" customFormat="1" ht="15" x14ac:dyDescent="0.2"/>
    <row r="34" spans="1:1" s="39" customFormat="1" ht="15" x14ac:dyDescent="0.2"/>
    <row r="35" spans="1:1" s="39" customFormat="1" ht="15" x14ac:dyDescent="0.2"/>
    <row r="36" spans="1:1" s="39" customFormat="1" ht="15" x14ac:dyDescent="0.2"/>
    <row r="37" spans="1:1" s="39" customFormat="1" ht="15" x14ac:dyDescent="0.2"/>
    <row r="38" spans="1:1" s="39" customFormat="1" ht="15" x14ac:dyDescent="0.2"/>
    <row r="39" spans="1:1" s="39" customFormat="1" ht="15" x14ac:dyDescent="0.2"/>
    <row r="40" spans="1:1" s="39" customFormat="1" ht="15" x14ac:dyDescent="0.2"/>
    <row r="41" spans="1:1" s="39" customFormat="1" ht="15" x14ac:dyDescent="0.2"/>
    <row r="42" spans="1:1" s="39" customFormat="1" ht="15" x14ac:dyDescent="0.2"/>
    <row r="43" spans="1:1" s="9" customFormat="1" ht="15" customHeight="1" x14ac:dyDescent="0.25">
      <c r="A43" s="38"/>
    </row>
    <row r="44" spans="1:1" s="9" customFormat="1" x14ac:dyDescent="0.25">
      <c r="A44" s="38"/>
    </row>
    <row r="45" spans="1:1" s="9" customFormat="1" x14ac:dyDescent="0.25">
      <c r="A45" s="38"/>
    </row>
    <row r="46" spans="1:1" s="9" customFormat="1" x14ac:dyDescent="0.25">
      <c r="A46" s="38"/>
    </row>
    <row r="47" spans="1:1" s="9" customFormat="1" x14ac:dyDescent="0.25">
      <c r="A47" s="38"/>
    </row>
    <row r="48" spans="1:1" s="9" customFormat="1" x14ac:dyDescent="0.25">
      <c r="A48" s="38"/>
    </row>
    <row r="49" spans="1:1" s="9" customFormat="1" x14ac:dyDescent="0.25">
      <c r="A49" s="38"/>
    </row>
    <row r="50" spans="1:1" s="9" customFormat="1" x14ac:dyDescent="0.25">
      <c r="A50" s="38"/>
    </row>
    <row r="51" spans="1:1" s="9" customFormat="1" x14ac:dyDescent="0.25">
      <c r="A51" s="38"/>
    </row>
  </sheetData>
  <mergeCells count="31">
    <mergeCell ref="D16:H16"/>
    <mergeCell ref="D15:H15"/>
    <mergeCell ref="D17:H17"/>
    <mergeCell ref="A15:C15"/>
    <mergeCell ref="A16:C16"/>
    <mergeCell ref="A17:C17"/>
    <mergeCell ref="A1:H1"/>
    <mergeCell ref="A2:H2"/>
    <mergeCell ref="D13:H13"/>
    <mergeCell ref="A12:C12"/>
    <mergeCell ref="A13:C13"/>
    <mergeCell ref="E10:F10"/>
    <mergeCell ref="A9:C9"/>
    <mergeCell ref="A5:D5"/>
    <mergeCell ref="A6:D6"/>
    <mergeCell ref="E11:H11"/>
    <mergeCell ref="D12:H12"/>
    <mergeCell ref="E3:H3"/>
    <mergeCell ref="G10:H10"/>
    <mergeCell ref="E5:H5"/>
    <mergeCell ref="A10:C10"/>
    <mergeCell ref="E4:H4"/>
    <mergeCell ref="A3:D4"/>
    <mergeCell ref="E6:H6"/>
    <mergeCell ref="A8:H8"/>
    <mergeCell ref="F7:H7"/>
    <mergeCell ref="D14:H14"/>
    <mergeCell ref="E9:F9"/>
    <mergeCell ref="G9:H9"/>
    <mergeCell ref="A14:C14"/>
    <mergeCell ref="A11:C11"/>
  </mergeCells>
  <hyperlinks>
    <hyperlink ref="A15" r:id="rId1" display="vigilancia.compraspublicas@quitohonesto.gob.ec"/>
    <hyperlink ref="E5" r:id="rId2" display="http://portal.compraspublicas.gob.ec/compraspublicas/node/3519"/>
    <hyperlink ref="E6" r:id="rId3" display="www.compraspublicas.gob.ec"/>
    <hyperlink ref="G10" r:id="rId4" display="https://www.compraspublicas.gob.ec/ProcesoContratacion/compras/IC/buscarInfima.cpe#"/>
    <hyperlink ref="E5:H5" r:id="rId5" display="PAC VIGENTE REFORMADO"/>
    <hyperlink ref="G10:H10" r:id="rId6" display="Ínfimas Cuantías "/>
    <hyperlink ref="G9:H9" r:id="rId7" display="Catálogo Electrónico Enero 2020"/>
    <hyperlink ref="E4:H4" r:id="rId8" display="DESCARGAR LINK"/>
  </hyperlinks>
  <printOptions horizontalCentered="1" verticalCentered="1"/>
  <pageMargins left="0" right="0" top="0" bottom="0" header="0" footer="0"/>
  <pageSetup paperSize="9" scale="50" orientation="landscape" horizontalDpi="72" verticalDpi="72" r:id="rId9"/>
  <headerFooter alignWithMargins="0">
    <oddHeader>&amp;R&amp;G</oddHeader>
    <oddFooter>&amp;L&amp;P de &amp;N&amp;CCONAGOPARE GUAYAS&amp;RLiteral i.-Procesos de contrataciones</oddFooter>
  </headerFooter>
  <legacyDrawingHF r:id="rId1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23"/>
  <sheetViews>
    <sheetView zoomScale="80" zoomScaleNormal="80" workbookViewId="0">
      <selection activeCell="B5" sqref="B5:J5"/>
    </sheetView>
  </sheetViews>
  <sheetFormatPr baseColWidth="10" defaultRowHeight="15" x14ac:dyDescent="0.25"/>
  <cols>
    <col min="1" max="1" width="4.5703125" customWidth="1"/>
    <col min="2" max="2" width="26.140625" customWidth="1"/>
    <col min="3" max="5" width="25.28515625" customWidth="1"/>
    <col min="6" max="6" width="16.42578125" customWidth="1"/>
    <col min="7" max="7" width="26" customWidth="1"/>
    <col min="8" max="8" width="27" customWidth="1"/>
    <col min="9" max="9" width="26.140625" customWidth="1"/>
    <col min="10" max="10" width="33.140625" customWidth="1"/>
  </cols>
  <sheetData>
    <row r="1" spans="1:41" ht="27" customHeight="1" x14ac:dyDescent="0.25">
      <c r="A1" s="478" t="s">
        <v>0</v>
      </c>
      <c r="B1" s="479"/>
      <c r="C1" s="479"/>
      <c r="D1" s="479"/>
      <c r="E1" s="479"/>
      <c r="F1" s="479"/>
      <c r="G1" s="479"/>
      <c r="H1" s="479"/>
      <c r="I1" s="479"/>
      <c r="J1" s="48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27" customHeight="1" x14ac:dyDescent="0.25">
      <c r="A2" s="478" t="s">
        <v>113</v>
      </c>
      <c r="B2" s="479"/>
      <c r="C2" s="479"/>
      <c r="D2" s="479"/>
      <c r="E2" s="479"/>
      <c r="F2" s="479"/>
      <c r="G2" s="479"/>
      <c r="H2" s="479"/>
      <c r="I2" s="479"/>
      <c r="J2" s="47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72.75" customHeight="1" x14ac:dyDescent="0.25">
      <c r="A3" s="481" t="s">
        <v>112</v>
      </c>
      <c r="B3" s="481" t="s">
        <v>111</v>
      </c>
      <c r="C3" s="481" t="s">
        <v>110</v>
      </c>
      <c r="D3" s="481" t="s">
        <v>109</v>
      </c>
      <c r="E3" s="481" t="s">
        <v>108</v>
      </c>
      <c r="F3" s="481" t="s">
        <v>107</v>
      </c>
      <c r="G3" s="481" t="s">
        <v>106</v>
      </c>
      <c r="H3" s="481" t="s">
        <v>105</v>
      </c>
      <c r="I3" s="36" t="s">
        <v>104</v>
      </c>
      <c r="J3" s="481" t="s">
        <v>103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30" customHeight="1" x14ac:dyDescent="0.25">
      <c r="A4" s="482"/>
      <c r="B4" s="482"/>
      <c r="C4" s="482"/>
      <c r="D4" s="482"/>
      <c r="E4" s="482"/>
      <c r="F4" s="482"/>
      <c r="G4" s="482"/>
      <c r="H4" s="482"/>
      <c r="I4" s="36" t="s">
        <v>102</v>
      </c>
      <c r="J4" s="48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41.25" customHeight="1" x14ac:dyDescent="0.25">
      <c r="A5" s="35">
        <v>1</v>
      </c>
      <c r="B5" s="471" t="str">
        <f>Datos!B35</f>
        <v>NO APLICA, debido a que el CONAGOPARE GUAYAS no ha reportado a empresas o personas que hayan incumplido contratos.</v>
      </c>
      <c r="C5" s="472"/>
      <c r="D5" s="472"/>
      <c r="E5" s="472"/>
      <c r="F5" s="472"/>
      <c r="G5" s="472"/>
      <c r="H5" s="472"/>
      <c r="I5" s="472"/>
      <c r="J5" s="47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31.5" customHeight="1" x14ac:dyDescent="0.25">
      <c r="A6" s="474" t="s">
        <v>1</v>
      </c>
      <c r="B6" s="474"/>
      <c r="C6" s="474"/>
      <c r="D6" s="474"/>
      <c r="E6" s="474"/>
      <c r="F6" s="474"/>
      <c r="G6" s="474"/>
      <c r="H6" s="320">
        <f>Datos!B2</f>
        <v>44985</v>
      </c>
      <c r="I6" s="320"/>
      <c r="J6" s="32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1.5" customHeight="1" x14ac:dyDescent="0.25">
      <c r="A7" s="474" t="s">
        <v>2</v>
      </c>
      <c r="B7" s="474"/>
      <c r="C7" s="474"/>
      <c r="D7" s="474"/>
      <c r="E7" s="474"/>
      <c r="F7" s="474"/>
      <c r="G7" s="474"/>
      <c r="H7" s="475" t="str">
        <f>Datos!B3</f>
        <v>MENSUAL</v>
      </c>
      <c r="I7" s="476"/>
      <c r="J7" s="47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31.5" customHeight="1" x14ac:dyDescent="0.25">
      <c r="A8" s="474" t="s">
        <v>101</v>
      </c>
      <c r="B8" s="474"/>
      <c r="C8" s="474"/>
      <c r="D8" s="474"/>
      <c r="E8" s="474"/>
      <c r="F8" s="474"/>
      <c r="G8" s="474"/>
      <c r="H8" s="475" t="str">
        <f>Datos!B4</f>
        <v xml:space="preserve">DIRECCION ADMINISTRATIVA FINANCIERA </v>
      </c>
      <c r="I8" s="476"/>
      <c r="J8" s="47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31.5" customHeight="1" x14ac:dyDescent="0.25">
      <c r="A9" s="474" t="s">
        <v>100</v>
      </c>
      <c r="B9" s="474"/>
      <c r="C9" s="474"/>
      <c r="D9" s="474"/>
      <c r="E9" s="474"/>
      <c r="F9" s="474"/>
      <c r="G9" s="474"/>
      <c r="H9" s="475" t="str">
        <f>Datos!B5</f>
        <v>ING. CHANGHUA PEDRO LAM RODRIGUEZ</v>
      </c>
      <c r="I9" s="476"/>
      <c r="J9" s="47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31.5" customHeight="1" x14ac:dyDescent="0.25">
      <c r="A10" s="474" t="s">
        <v>4</v>
      </c>
      <c r="B10" s="474"/>
      <c r="C10" s="474"/>
      <c r="D10" s="474"/>
      <c r="E10" s="474"/>
      <c r="F10" s="474"/>
      <c r="G10" s="474"/>
      <c r="H10" s="475" t="str">
        <f>Datos!B6</f>
        <v>tesoreria@conagopareguayas.gob.ec</v>
      </c>
      <c r="I10" s="476"/>
      <c r="J10" s="47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31.5" customHeight="1" x14ac:dyDescent="0.25">
      <c r="A11" s="474" t="s">
        <v>5</v>
      </c>
      <c r="B11" s="474"/>
      <c r="C11" s="474"/>
      <c r="D11" s="474"/>
      <c r="E11" s="474"/>
      <c r="F11" s="474"/>
      <c r="G11" s="474"/>
      <c r="H11" s="475" t="str">
        <f>Datos!B7</f>
        <v>042308077 EXTENSIÓN (103)</v>
      </c>
      <c r="I11" s="476"/>
      <c r="J11" s="47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x14ac:dyDescent="0.25">
      <c r="A12" s="5"/>
      <c r="B12" s="5"/>
      <c r="C12" s="5"/>
      <c r="D12" s="5"/>
      <c r="E12" s="5"/>
      <c r="F12" s="5"/>
      <c r="G12" s="5"/>
      <c r="H12" s="5"/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</sheetData>
  <mergeCells count="24">
    <mergeCell ref="A1:J1"/>
    <mergeCell ref="A2:J2"/>
    <mergeCell ref="H3:H4"/>
    <mergeCell ref="G3:G4"/>
    <mergeCell ref="J3:J4"/>
    <mergeCell ref="F3:F4"/>
    <mergeCell ref="D3:D4"/>
    <mergeCell ref="E3:E4"/>
    <mergeCell ref="C3:C4"/>
    <mergeCell ref="B3:B4"/>
    <mergeCell ref="A3:A4"/>
    <mergeCell ref="B5:J5"/>
    <mergeCell ref="A10:G10"/>
    <mergeCell ref="A11:G11"/>
    <mergeCell ref="H6:J6"/>
    <mergeCell ref="H7:J7"/>
    <mergeCell ref="H8:J8"/>
    <mergeCell ref="H9:J9"/>
    <mergeCell ref="H10:J10"/>
    <mergeCell ref="H11:J11"/>
    <mergeCell ref="A6:G6"/>
    <mergeCell ref="A8:G8"/>
    <mergeCell ref="A9:G9"/>
    <mergeCell ref="A7:G7"/>
  </mergeCells>
  <printOptions horizontalCentered="1" verticalCentered="1"/>
  <pageMargins left="0" right="0" top="0" bottom="0" header="0" footer="0"/>
  <pageSetup paperSize="9" scale="50" orientation="landscape" horizontalDpi="72" verticalDpi="72" r:id="rId1"/>
  <headerFooter alignWithMargins="0">
    <oddHeader>&amp;R&amp;G</oddHeader>
    <oddFooter>&amp;L&amp;P de &amp;N&amp;CCONAGOPARE GUAYAS&amp;RLiteral j.-Empresas y personas que han incumplido contratos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54"/>
  <sheetViews>
    <sheetView topLeftCell="C2" zoomScale="70" zoomScaleNormal="70" workbookViewId="0">
      <selection activeCell="K5" sqref="K5"/>
    </sheetView>
  </sheetViews>
  <sheetFormatPr baseColWidth="10" defaultRowHeight="15" x14ac:dyDescent="0.25"/>
  <cols>
    <col min="1" max="1" width="20.28515625" customWidth="1"/>
    <col min="2" max="2" width="28.42578125" customWidth="1"/>
    <col min="3" max="3" width="40" customWidth="1"/>
    <col min="4" max="4" width="62.85546875" customWidth="1"/>
    <col min="5" max="5" width="18.42578125" customWidth="1"/>
    <col min="6" max="6" width="17.85546875" customWidth="1"/>
    <col min="7" max="7" width="19.28515625" customWidth="1"/>
    <col min="8" max="8" width="27.28515625" customWidth="1"/>
    <col min="9" max="9" width="28.5703125" customWidth="1"/>
  </cols>
  <sheetData>
    <row r="1" spans="1:39" ht="43.5" customHeight="1" x14ac:dyDescent="0.25">
      <c r="A1" s="490" t="s">
        <v>0</v>
      </c>
      <c r="B1" s="490"/>
      <c r="C1" s="490"/>
      <c r="D1" s="490"/>
      <c r="E1" s="490"/>
      <c r="F1" s="490"/>
      <c r="G1" s="490"/>
      <c r="H1" s="490"/>
      <c r="I1" s="49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36" customHeight="1" x14ac:dyDescent="0.25">
      <c r="A2" s="490" t="s">
        <v>99</v>
      </c>
      <c r="B2" s="490"/>
      <c r="C2" s="490"/>
      <c r="D2" s="490"/>
      <c r="E2" s="490"/>
      <c r="F2" s="490"/>
      <c r="G2" s="490"/>
      <c r="H2" s="490"/>
      <c r="I2" s="49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35.25" customHeight="1" x14ac:dyDescent="0.25">
      <c r="A3" s="303" t="s">
        <v>98</v>
      </c>
      <c r="B3" s="303"/>
      <c r="C3" s="303"/>
      <c r="D3" s="303"/>
      <c r="E3" s="491" t="str">
        <f>Datos!B43</f>
        <v>NO APLICA, debido a que el CONAGOPARE GUAYAS, no cuenta con Plan Estratégico Institucional.</v>
      </c>
      <c r="F3" s="491"/>
      <c r="G3" s="491"/>
      <c r="H3" s="491"/>
      <c r="I3" s="49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35.25" customHeight="1" x14ac:dyDescent="0.25">
      <c r="A4" s="425" t="s">
        <v>97</v>
      </c>
      <c r="B4" s="426"/>
      <c r="C4" s="426"/>
      <c r="D4" s="426"/>
      <c r="E4" s="498" t="str">
        <f>Datos!I69</f>
        <v>POA Inicial CONAGOPARE GUAYAS 2023</v>
      </c>
      <c r="F4" s="498"/>
      <c r="G4" s="498"/>
      <c r="H4" s="498"/>
      <c r="I4" s="49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35.25" customHeight="1" x14ac:dyDescent="0.25">
      <c r="A5" s="429"/>
      <c r="B5" s="430"/>
      <c r="C5" s="430"/>
      <c r="D5" s="430"/>
      <c r="E5" s="498" t="s">
        <v>345</v>
      </c>
      <c r="F5" s="498"/>
      <c r="G5" s="498"/>
      <c r="H5" s="498"/>
      <c r="I5" s="49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31" customFormat="1" ht="34.5" customHeight="1" x14ac:dyDescent="0.25">
      <c r="A6" s="360" t="s">
        <v>96</v>
      </c>
      <c r="B6" s="419"/>
      <c r="C6" s="419"/>
      <c r="D6" s="361"/>
      <c r="E6" s="499" t="str">
        <f>Datos!B42</f>
        <v>NO APLICA, debido a que el CONAGOPARE GUAYAS, no cuenta con Plan Anual de Inversión.</v>
      </c>
      <c r="F6" s="500"/>
      <c r="G6" s="500"/>
      <c r="H6" s="500"/>
      <c r="I6" s="50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31" customFormat="1" ht="72" customHeight="1" x14ac:dyDescent="0.25">
      <c r="A7" s="34" t="s">
        <v>438</v>
      </c>
      <c r="B7" s="34" t="s">
        <v>439</v>
      </c>
      <c r="C7" s="34" t="s">
        <v>95</v>
      </c>
      <c r="D7" s="34" t="s">
        <v>94</v>
      </c>
      <c r="E7" s="34" t="s">
        <v>93</v>
      </c>
      <c r="F7" s="34" t="s">
        <v>92</v>
      </c>
      <c r="G7" s="34" t="s">
        <v>91</v>
      </c>
      <c r="H7" s="34" t="s">
        <v>90</v>
      </c>
      <c r="I7" s="34" t="s">
        <v>89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ht="121.9" customHeight="1" x14ac:dyDescent="0.25">
      <c r="A8" s="230" t="s">
        <v>440</v>
      </c>
      <c r="B8" s="230" t="s">
        <v>441</v>
      </c>
      <c r="C8" s="231" t="s">
        <v>442</v>
      </c>
      <c r="D8" s="232">
        <v>1</v>
      </c>
      <c r="E8" s="233">
        <v>0</v>
      </c>
      <c r="F8" s="234">
        <v>44200</v>
      </c>
      <c r="G8" s="234">
        <v>44561</v>
      </c>
      <c r="H8" s="235" t="s">
        <v>345</v>
      </c>
      <c r="I8" s="235" t="s">
        <v>345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21.9" customHeight="1" x14ac:dyDescent="0.25">
      <c r="A9" s="230" t="s">
        <v>440</v>
      </c>
      <c r="B9" s="230" t="s">
        <v>443</v>
      </c>
      <c r="C9" s="483" t="s">
        <v>444</v>
      </c>
      <c r="D9" s="232">
        <v>0.7</v>
      </c>
      <c r="E9" s="233">
        <v>0</v>
      </c>
      <c r="F9" s="234">
        <v>44200</v>
      </c>
      <c r="G9" s="234">
        <v>44561</v>
      </c>
      <c r="H9" s="235" t="s">
        <v>345</v>
      </c>
      <c r="I9" s="235" t="s">
        <v>345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21.9" customHeight="1" x14ac:dyDescent="0.25">
      <c r="A10" s="230" t="s">
        <v>440</v>
      </c>
      <c r="B10" s="230" t="s">
        <v>445</v>
      </c>
      <c r="C10" s="485"/>
      <c r="D10" s="232">
        <v>1</v>
      </c>
      <c r="E10" s="233">
        <v>0</v>
      </c>
      <c r="F10" s="234">
        <v>44200</v>
      </c>
      <c r="G10" s="234">
        <v>44561</v>
      </c>
      <c r="H10" s="235" t="s">
        <v>345</v>
      </c>
      <c r="I10" s="235" t="s">
        <v>345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121.9" customHeight="1" x14ac:dyDescent="0.25">
      <c r="A11" s="230" t="s">
        <v>440</v>
      </c>
      <c r="B11" s="236" t="s">
        <v>446</v>
      </c>
      <c r="C11" s="483" t="s">
        <v>447</v>
      </c>
      <c r="D11" s="232">
        <v>0.9</v>
      </c>
      <c r="E11" s="233">
        <v>0</v>
      </c>
      <c r="F11" s="234">
        <v>44200</v>
      </c>
      <c r="G11" s="234">
        <v>44561</v>
      </c>
      <c r="H11" s="235" t="s">
        <v>345</v>
      </c>
      <c r="I11" s="235" t="s">
        <v>345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121.9" customHeight="1" x14ac:dyDescent="0.25">
      <c r="A12" s="230" t="s">
        <v>440</v>
      </c>
      <c r="B12" s="236" t="s">
        <v>448</v>
      </c>
      <c r="C12" s="484"/>
      <c r="D12" s="232">
        <v>0.9</v>
      </c>
      <c r="E12" s="233">
        <v>0</v>
      </c>
      <c r="F12" s="234">
        <v>44200</v>
      </c>
      <c r="G12" s="234">
        <v>44561</v>
      </c>
      <c r="H12" s="235" t="s">
        <v>345</v>
      </c>
      <c r="I12" s="235" t="s">
        <v>345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121.9" customHeight="1" x14ac:dyDescent="0.25">
      <c r="A13" s="230" t="s">
        <v>440</v>
      </c>
      <c r="B13" s="236" t="s">
        <v>449</v>
      </c>
      <c r="C13" s="484"/>
      <c r="D13" s="232">
        <v>0.9</v>
      </c>
      <c r="E13" s="233">
        <v>0</v>
      </c>
      <c r="F13" s="234">
        <v>44200</v>
      </c>
      <c r="G13" s="234">
        <v>44561</v>
      </c>
      <c r="H13" s="235" t="s">
        <v>345</v>
      </c>
      <c r="I13" s="235" t="s">
        <v>345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21.9" customHeight="1" x14ac:dyDescent="0.25">
      <c r="A14" s="230" t="s">
        <v>440</v>
      </c>
      <c r="B14" s="236" t="s">
        <v>450</v>
      </c>
      <c r="C14" s="484"/>
      <c r="D14" s="232">
        <v>0.9</v>
      </c>
      <c r="E14" s="233">
        <v>0</v>
      </c>
      <c r="F14" s="234">
        <v>44200</v>
      </c>
      <c r="G14" s="234">
        <v>44561</v>
      </c>
      <c r="H14" s="235" t="s">
        <v>345</v>
      </c>
      <c r="I14" s="235" t="s">
        <v>345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121.9" customHeight="1" x14ac:dyDescent="0.25">
      <c r="A15" s="230" t="s">
        <v>440</v>
      </c>
      <c r="B15" s="236" t="s">
        <v>451</v>
      </c>
      <c r="C15" s="485"/>
      <c r="D15" s="232">
        <v>0.9</v>
      </c>
      <c r="E15" s="233">
        <v>0</v>
      </c>
      <c r="F15" s="234">
        <v>44200</v>
      </c>
      <c r="G15" s="234">
        <v>44561</v>
      </c>
      <c r="H15" s="235" t="s">
        <v>345</v>
      </c>
      <c r="I15" s="235" t="s">
        <v>345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21.9" customHeight="1" x14ac:dyDescent="0.25">
      <c r="A16" s="230" t="s">
        <v>440</v>
      </c>
      <c r="B16" s="230" t="s">
        <v>452</v>
      </c>
      <c r="C16" s="502" t="s">
        <v>453</v>
      </c>
      <c r="D16" s="232">
        <v>0.8</v>
      </c>
      <c r="E16" s="233">
        <v>0</v>
      </c>
      <c r="F16" s="234">
        <v>44200</v>
      </c>
      <c r="G16" s="234">
        <v>44561</v>
      </c>
      <c r="H16" s="35" t="s">
        <v>454</v>
      </c>
      <c r="I16" s="235" t="s">
        <v>345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21.9" customHeight="1" x14ac:dyDescent="0.25">
      <c r="A17" s="230" t="s">
        <v>440</v>
      </c>
      <c r="B17" s="230" t="s">
        <v>455</v>
      </c>
      <c r="C17" s="503"/>
      <c r="D17" s="232">
        <v>0.8</v>
      </c>
      <c r="E17" s="233">
        <v>0</v>
      </c>
      <c r="F17" s="234">
        <v>44200</v>
      </c>
      <c r="G17" s="234">
        <v>44561</v>
      </c>
      <c r="H17" s="35" t="s">
        <v>454</v>
      </c>
      <c r="I17" s="235" t="s">
        <v>345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21.9" customHeight="1" x14ac:dyDescent="0.25">
      <c r="A18" s="230" t="s">
        <v>440</v>
      </c>
      <c r="B18" s="230" t="s">
        <v>456</v>
      </c>
      <c r="C18" s="503"/>
      <c r="D18" s="232">
        <v>0.8</v>
      </c>
      <c r="E18" s="233">
        <v>0</v>
      </c>
      <c r="F18" s="234">
        <v>44200</v>
      </c>
      <c r="G18" s="234">
        <v>44561</v>
      </c>
      <c r="H18" s="35" t="s">
        <v>454</v>
      </c>
      <c r="I18" s="235" t="s">
        <v>345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121.9" customHeight="1" x14ac:dyDescent="0.25">
      <c r="A19" s="230" t="s">
        <v>440</v>
      </c>
      <c r="B19" s="236" t="s">
        <v>457</v>
      </c>
      <c r="C19" s="504"/>
      <c r="D19" s="232">
        <v>0.8</v>
      </c>
      <c r="E19" s="233">
        <v>0</v>
      </c>
      <c r="F19" s="234">
        <v>44200</v>
      </c>
      <c r="G19" s="234">
        <v>44561</v>
      </c>
      <c r="H19" s="35" t="s">
        <v>454</v>
      </c>
      <c r="I19" s="235" t="s">
        <v>345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121.9" customHeight="1" x14ac:dyDescent="0.25">
      <c r="A20" s="230" t="s">
        <v>440</v>
      </c>
      <c r="B20" s="230" t="s">
        <v>458</v>
      </c>
      <c r="C20" s="502" t="s">
        <v>459</v>
      </c>
      <c r="D20" s="232">
        <v>0.9</v>
      </c>
      <c r="E20" s="233">
        <v>0</v>
      </c>
      <c r="F20" s="234">
        <v>44200</v>
      </c>
      <c r="G20" s="234">
        <v>44561</v>
      </c>
      <c r="H20" s="35" t="s">
        <v>454</v>
      </c>
      <c r="I20" s="235" t="s">
        <v>345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121.9" customHeight="1" x14ac:dyDescent="0.25">
      <c r="A21" s="230" t="s">
        <v>440</v>
      </c>
      <c r="B21" s="230" t="s">
        <v>460</v>
      </c>
      <c r="C21" s="503"/>
      <c r="D21" s="232">
        <v>0.6</v>
      </c>
      <c r="E21" s="233">
        <v>0</v>
      </c>
      <c r="F21" s="234">
        <v>44200</v>
      </c>
      <c r="G21" s="234">
        <v>44561</v>
      </c>
      <c r="H21" s="35" t="s">
        <v>454</v>
      </c>
      <c r="I21" s="235" t="s">
        <v>345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21.9" customHeight="1" x14ac:dyDescent="0.25">
      <c r="A22" s="230" t="s">
        <v>440</v>
      </c>
      <c r="B22" s="230" t="s">
        <v>461</v>
      </c>
      <c r="C22" s="503"/>
      <c r="D22" s="232">
        <v>0.9</v>
      </c>
      <c r="E22" s="233">
        <v>0</v>
      </c>
      <c r="F22" s="234">
        <v>44200</v>
      </c>
      <c r="G22" s="234">
        <v>44561</v>
      </c>
      <c r="H22" s="35" t="s">
        <v>454</v>
      </c>
      <c r="I22" s="235" t="s">
        <v>345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121.9" customHeight="1" x14ac:dyDescent="0.25">
      <c r="A23" s="230" t="s">
        <v>440</v>
      </c>
      <c r="B23" s="230" t="s">
        <v>462</v>
      </c>
      <c r="C23" s="503"/>
      <c r="D23" s="232">
        <v>0.9</v>
      </c>
      <c r="E23" s="233">
        <v>0</v>
      </c>
      <c r="F23" s="234">
        <v>44200</v>
      </c>
      <c r="G23" s="234">
        <v>44561</v>
      </c>
      <c r="H23" s="35" t="s">
        <v>454</v>
      </c>
      <c r="I23" s="235" t="s">
        <v>345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121.9" customHeight="1" x14ac:dyDescent="0.25">
      <c r="A24" s="230" t="s">
        <v>440</v>
      </c>
      <c r="B24" s="230" t="s">
        <v>463</v>
      </c>
      <c r="C24" s="503"/>
      <c r="D24" s="232">
        <v>0.8</v>
      </c>
      <c r="E24" s="233">
        <v>0</v>
      </c>
      <c r="F24" s="234">
        <v>44200</v>
      </c>
      <c r="G24" s="234">
        <v>44561</v>
      </c>
      <c r="H24" s="35" t="s">
        <v>454</v>
      </c>
      <c r="I24" s="235" t="s">
        <v>345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21.9" customHeight="1" x14ac:dyDescent="0.25">
      <c r="A25" s="230" t="s">
        <v>464</v>
      </c>
      <c r="B25" s="230" t="s">
        <v>465</v>
      </c>
      <c r="C25" s="504"/>
      <c r="D25" s="232">
        <v>0.5</v>
      </c>
      <c r="E25" s="233">
        <v>0</v>
      </c>
      <c r="F25" s="234">
        <v>44200</v>
      </c>
      <c r="G25" s="234">
        <v>44561</v>
      </c>
      <c r="H25" s="35" t="s">
        <v>454</v>
      </c>
      <c r="I25" s="235" t="s">
        <v>345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21.9" customHeight="1" x14ac:dyDescent="0.25">
      <c r="A26" s="230" t="s">
        <v>464</v>
      </c>
      <c r="B26" s="230" t="s">
        <v>466</v>
      </c>
      <c r="C26" s="483" t="s">
        <v>467</v>
      </c>
      <c r="D26" s="232">
        <v>0.9</v>
      </c>
      <c r="E26" s="233">
        <v>0</v>
      </c>
      <c r="F26" s="234">
        <v>44200</v>
      </c>
      <c r="G26" s="234">
        <v>44561</v>
      </c>
      <c r="H26" s="35" t="s">
        <v>454</v>
      </c>
      <c r="I26" s="235" t="s">
        <v>345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121.9" customHeight="1" x14ac:dyDescent="0.25">
      <c r="A27" s="230" t="s">
        <v>464</v>
      </c>
      <c r="B27" s="230" t="s">
        <v>468</v>
      </c>
      <c r="C27" s="484"/>
      <c r="D27" s="232">
        <v>0.9</v>
      </c>
      <c r="E27" s="233">
        <v>0</v>
      </c>
      <c r="F27" s="234">
        <v>44200</v>
      </c>
      <c r="G27" s="234">
        <v>44561</v>
      </c>
      <c r="H27" s="35" t="s">
        <v>454</v>
      </c>
      <c r="I27" s="235" t="s">
        <v>345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21.9" customHeight="1" x14ac:dyDescent="0.25">
      <c r="A28" s="230" t="s">
        <v>464</v>
      </c>
      <c r="B28" s="230" t="s">
        <v>469</v>
      </c>
      <c r="C28" s="484"/>
      <c r="D28" s="232">
        <v>1</v>
      </c>
      <c r="E28" s="233">
        <v>0</v>
      </c>
      <c r="F28" s="234">
        <v>44200</v>
      </c>
      <c r="G28" s="234">
        <v>44561</v>
      </c>
      <c r="H28" s="35" t="s">
        <v>454</v>
      </c>
      <c r="I28" s="235" t="s">
        <v>345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21.9" customHeight="1" x14ac:dyDescent="0.25">
      <c r="A29" s="230" t="s">
        <v>464</v>
      </c>
      <c r="B29" s="236" t="s">
        <v>470</v>
      </c>
      <c r="C29" s="484"/>
      <c r="D29" s="232">
        <v>0.5</v>
      </c>
      <c r="E29" s="233">
        <v>0</v>
      </c>
      <c r="F29" s="234">
        <v>44200</v>
      </c>
      <c r="G29" s="234">
        <v>44561</v>
      </c>
      <c r="H29" s="35" t="s">
        <v>454</v>
      </c>
      <c r="I29" s="235" t="s">
        <v>345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48.9" customHeight="1" x14ac:dyDescent="0.25">
      <c r="A30" s="230" t="s">
        <v>464</v>
      </c>
      <c r="B30" s="230" t="s">
        <v>471</v>
      </c>
      <c r="C30" s="485"/>
      <c r="D30" s="232">
        <v>0.6</v>
      </c>
      <c r="E30" s="233">
        <v>0</v>
      </c>
      <c r="F30" s="234">
        <v>44200</v>
      </c>
      <c r="G30" s="234">
        <v>44561</v>
      </c>
      <c r="H30" s="35" t="s">
        <v>454</v>
      </c>
      <c r="I30" s="235" t="s">
        <v>345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48.9" customHeight="1" x14ac:dyDescent="0.25">
      <c r="A31" s="230" t="s">
        <v>464</v>
      </c>
      <c r="B31" s="230" t="s">
        <v>472</v>
      </c>
      <c r="C31" s="483" t="s">
        <v>473</v>
      </c>
      <c r="D31" s="232">
        <v>0.8</v>
      </c>
      <c r="E31" s="233">
        <v>0</v>
      </c>
      <c r="F31" s="234">
        <v>44200</v>
      </c>
      <c r="G31" s="234">
        <v>44561</v>
      </c>
      <c r="H31" s="35" t="s">
        <v>454</v>
      </c>
      <c r="I31" s="235" t="s">
        <v>345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48.9" customHeight="1" x14ac:dyDescent="0.25">
      <c r="A32" s="230" t="s">
        <v>464</v>
      </c>
      <c r="B32" s="230" t="s">
        <v>474</v>
      </c>
      <c r="C32" s="484"/>
      <c r="D32" s="232">
        <v>0.7</v>
      </c>
      <c r="E32" s="233">
        <v>0</v>
      </c>
      <c r="F32" s="234">
        <v>44200</v>
      </c>
      <c r="G32" s="234">
        <v>44561</v>
      </c>
      <c r="H32" s="35" t="s">
        <v>454</v>
      </c>
      <c r="I32" s="235" t="s">
        <v>345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48.9" customHeight="1" x14ac:dyDescent="0.25">
      <c r="A33" s="230" t="s">
        <v>464</v>
      </c>
      <c r="B33" s="230" t="s">
        <v>475</v>
      </c>
      <c r="C33" s="484"/>
      <c r="D33" s="232">
        <v>0.7</v>
      </c>
      <c r="E33" s="233">
        <v>0</v>
      </c>
      <c r="F33" s="234">
        <v>44200</v>
      </c>
      <c r="G33" s="234">
        <v>44561</v>
      </c>
      <c r="H33" s="35" t="s">
        <v>454</v>
      </c>
      <c r="I33" s="235" t="s">
        <v>345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48.9" customHeight="1" x14ac:dyDescent="0.25">
      <c r="A34" s="230" t="s">
        <v>464</v>
      </c>
      <c r="B34" s="230" t="s">
        <v>476</v>
      </c>
      <c r="C34" s="484"/>
      <c r="D34" s="232">
        <v>0.7</v>
      </c>
      <c r="E34" s="233">
        <v>0</v>
      </c>
      <c r="F34" s="234">
        <v>44200</v>
      </c>
      <c r="G34" s="234">
        <v>44561</v>
      </c>
      <c r="H34" s="35" t="s">
        <v>454</v>
      </c>
      <c r="I34" s="235" t="s">
        <v>345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48.9" customHeight="1" x14ac:dyDescent="0.25">
      <c r="A35" s="230" t="s">
        <v>464</v>
      </c>
      <c r="B35" s="230" t="s">
        <v>477</v>
      </c>
      <c r="C35" s="484"/>
      <c r="D35" s="232">
        <v>0.7</v>
      </c>
      <c r="E35" s="233">
        <v>0</v>
      </c>
      <c r="F35" s="234">
        <v>44200</v>
      </c>
      <c r="G35" s="234">
        <v>44561</v>
      </c>
      <c r="H35" s="35" t="s">
        <v>454</v>
      </c>
      <c r="I35" s="235" t="s">
        <v>345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48.9" customHeight="1" x14ac:dyDescent="0.25">
      <c r="A36" s="230" t="s">
        <v>464</v>
      </c>
      <c r="B36" s="230" t="s">
        <v>478</v>
      </c>
      <c r="C36" s="485"/>
      <c r="D36" s="232">
        <v>1</v>
      </c>
      <c r="E36" s="233">
        <v>0</v>
      </c>
      <c r="F36" s="234">
        <v>44200</v>
      </c>
      <c r="G36" s="234">
        <v>44561</v>
      </c>
      <c r="H36" s="35" t="s">
        <v>454</v>
      </c>
      <c r="I36" s="235" t="s">
        <v>345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s="31" customFormat="1" ht="39.75" customHeight="1" x14ac:dyDescent="0.25">
      <c r="A37" s="492" t="s">
        <v>88</v>
      </c>
      <c r="B37" s="493"/>
      <c r="C37" s="493"/>
      <c r="D37" s="494"/>
      <c r="E37" s="33">
        <f>SUM(E8:E36)</f>
        <v>0</v>
      </c>
      <c r="F37" s="495" t="s">
        <v>345</v>
      </c>
      <c r="G37" s="496"/>
      <c r="H37" s="496"/>
      <c r="I37" s="497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</row>
    <row r="38" spans="1:39" ht="38.25" customHeight="1" x14ac:dyDescent="0.25">
      <c r="A38" s="486" t="s">
        <v>1</v>
      </c>
      <c r="B38" s="487"/>
      <c r="C38" s="487"/>
      <c r="D38" s="488"/>
      <c r="E38" s="421">
        <f>Datos!B2</f>
        <v>44985</v>
      </c>
      <c r="F38" s="489"/>
      <c r="G38" s="489"/>
      <c r="H38" s="489"/>
      <c r="I38" s="42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38.25" customHeight="1" x14ac:dyDescent="0.25">
      <c r="A39" s="486" t="s">
        <v>2</v>
      </c>
      <c r="B39" s="487"/>
      <c r="C39" s="487"/>
      <c r="D39" s="488"/>
      <c r="E39" s="475" t="str">
        <f>Datos!B3</f>
        <v>MENSUAL</v>
      </c>
      <c r="F39" s="476"/>
      <c r="G39" s="476"/>
      <c r="H39" s="476"/>
      <c r="I39" s="47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38.25" customHeight="1" x14ac:dyDescent="0.25">
      <c r="A40" s="486" t="s">
        <v>87</v>
      </c>
      <c r="B40" s="487"/>
      <c r="C40" s="487"/>
      <c r="D40" s="488"/>
      <c r="E40" s="475" t="str">
        <f>Datos!B4</f>
        <v xml:space="preserve">DIRECCION ADMINISTRATIVA FINANCIERA </v>
      </c>
      <c r="F40" s="476"/>
      <c r="G40" s="476"/>
      <c r="H40" s="476"/>
      <c r="I40" s="47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38.25" customHeight="1" x14ac:dyDescent="0.25">
      <c r="A41" s="486" t="s">
        <v>86</v>
      </c>
      <c r="B41" s="487"/>
      <c r="C41" s="487"/>
      <c r="D41" s="488"/>
      <c r="E41" s="475" t="str">
        <f>Datos!B5</f>
        <v>ING. CHANGHUA PEDRO LAM RODRIGUEZ</v>
      </c>
      <c r="F41" s="476"/>
      <c r="G41" s="476"/>
      <c r="H41" s="476"/>
      <c r="I41" s="47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38.25" customHeight="1" x14ac:dyDescent="0.25">
      <c r="A42" s="486" t="s">
        <v>4</v>
      </c>
      <c r="B42" s="487"/>
      <c r="C42" s="487"/>
      <c r="D42" s="488"/>
      <c r="E42" s="475" t="str">
        <f>Datos!B6</f>
        <v>tesoreria@conagopareguayas.gob.ec</v>
      </c>
      <c r="F42" s="476"/>
      <c r="G42" s="476"/>
      <c r="H42" s="476"/>
      <c r="I42" s="47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38.25" customHeight="1" x14ac:dyDescent="0.25">
      <c r="A43" s="486" t="s">
        <v>5</v>
      </c>
      <c r="B43" s="487"/>
      <c r="C43" s="487"/>
      <c r="D43" s="488"/>
      <c r="E43" s="475" t="str">
        <f>Datos!B7</f>
        <v>042308077 EXTENSIÓN (103)</v>
      </c>
      <c r="F43" s="476"/>
      <c r="G43" s="476"/>
      <c r="H43" s="476"/>
      <c r="I43" s="47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</sheetData>
  <mergeCells count="29">
    <mergeCell ref="A1:I1"/>
    <mergeCell ref="A2:I2"/>
    <mergeCell ref="A3:D3"/>
    <mergeCell ref="E3:I3"/>
    <mergeCell ref="A37:D37"/>
    <mergeCell ref="F37:I37"/>
    <mergeCell ref="E4:I4"/>
    <mergeCell ref="A6:D6"/>
    <mergeCell ref="E6:I6"/>
    <mergeCell ref="A4:D5"/>
    <mergeCell ref="E5:I5"/>
    <mergeCell ref="C9:C10"/>
    <mergeCell ref="C11:C15"/>
    <mergeCell ref="C16:C19"/>
    <mergeCell ref="C20:C25"/>
    <mergeCell ref="C26:C30"/>
    <mergeCell ref="C31:C36"/>
    <mergeCell ref="A43:D43"/>
    <mergeCell ref="E42:I42"/>
    <mergeCell ref="E43:I43"/>
    <mergeCell ref="A40:D40"/>
    <mergeCell ref="A41:D41"/>
    <mergeCell ref="A42:D42"/>
    <mergeCell ref="E38:I38"/>
    <mergeCell ref="E39:I39"/>
    <mergeCell ref="E40:I40"/>
    <mergeCell ref="E41:I41"/>
    <mergeCell ref="A39:D39"/>
    <mergeCell ref="A38:D38"/>
  </mergeCells>
  <printOptions horizontalCentered="1" verticalCentered="1"/>
  <pageMargins left="0" right="0" top="0" bottom="0" header="0" footer="0"/>
  <pageSetup paperSize="9" scale="40" fitToHeight="0" orientation="portrait" horizontalDpi="72" verticalDpi="72" r:id="rId1"/>
  <headerFooter alignWithMargins="0">
    <oddHeader>&amp;R&amp;G</oddHeader>
    <oddFooter>&amp;L&amp;P de &amp;N&amp;CCONAGOPARE GUAYAS&amp;RLiteral k.-Planes y programas en ejecucion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137"/>
  <sheetViews>
    <sheetView topLeftCell="A5" zoomScale="70" zoomScaleNormal="70" workbookViewId="0">
      <selection activeCell="A5" sqref="A5:L5"/>
    </sheetView>
  </sheetViews>
  <sheetFormatPr baseColWidth="10" defaultRowHeight="15" x14ac:dyDescent="0.25"/>
  <cols>
    <col min="1" max="1" width="26.85546875" customWidth="1"/>
    <col min="2" max="2" width="16.42578125" customWidth="1"/>
    <col min="3" max="3" width="21.85546875" customWidth="1"/>
    <col min="4" max="5" width="29.5703125" customWidth="1"/>
    <col min="6" max="6" width="13.7109375" customWidth="1"/>
    <col min="7" max="7" width="14.85546875" customWidth="1"/>
    <col min="8" max="8" width="19.140625" customWidth="1"/>
    <col min="9" max="9" width="20.28515625" bestFit="1" customWidth="1"/>
    <col min="10" max="10" width="17.85546875" customWidth="1"/>
    <col min="11" max="11" width="18.42578125" customWidth="1"/>
    <col min="12" max="12" width="41.7109375" customWidth="1"/>
    <col min="14" max="37" width="11.42578125" style="1"/>
  </cols>
  <sheetData>
    <row r="1" spans="1:13" ht="30" customHeight="1" x14ac:dyDescent="0.25">
      <c r="A1" s="490" t="s">
        <v>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1"/>
    </row>
    <row r="2" spans="1:13" ht="60" customHeight="1" x14ac:dyDescent="0.25">
      <c r="A2" s="490" t="s">
        <v>85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1"/>
    </row>
    <row r="3" spans="1:13" ht="25.5" customHeight="1" x14ac:dyDescent="0.25">
      <c r="A3" s="510" t="s">
        <v>84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1"/>
    </row>
    <row r="4" spans="1:13" s="29" customFormat="1" ht="83.25" customHeight="1" x14ac:dyDescent="0.25">
      <c r="A4" s="25" t="s">
        <v>81</v>
      </c>
      <c r="B4" s="25" t="s">
        <v>80</v>
      </c>
      <c r="C4" s="25" t="s">
        <v>79</v>
      </c>
      <c r="D4" s="25" t="s">
        <v>78</v>
      </c>
      <c r="E4" s="25" t="s">
        <v>77</v>
      </c>
      <c r="F4" s="25" t="s">
        <v>76</v>
      </c>
      <c r="G4" s="25" t="s">
        <v>75</v>
      </c>
      <c r="H4" s="25" t="s">
        <v>74</v>
      </c>
      <c r="I4" s="25" t="s">
        <v>73</v>
      </c>
      <c r="J4" s="25" t="s">
        <v>72</v>
      </c>
      <c r="K4" s="25" t="s">
        <v>71</v>
      </c>
      <c r="L4" s="25" t="s">
        <v>83</v>
      </c>
    </row>
    <row r="5" spans="1:13" s="1" customFormat="1" ht="63.75" customHeight="1" x14ac:dyDescent="0.25">
      <c r="A5" s="512" t="str">
        <f>Datos!B36</f>
        <v>NO APLICA, debido a que el CONAGOPARE GUAYAS, no tiene contratos de créditos externos.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4"/>
    </row>
    <row r="6" spans="1:13" s="23" customFormat="1" ht="27" customHeight="1" x14ac:dyDescent="0.25">
      <c r="A6" s="510" t="s">
        <v>82</v>
      </c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</row>
    <row r="7" spans="1:13" s="29" customFormat="1" ht="81" customHeight="1" x14ac:dyDescent="0.25">
      <c r="A7" s="25" t="s">
        <v>81</v>
      </c>
      <c r="B7" s="25" t="s">
        <v>80</v>
      </c>
      <c r="C7" s="25" t="s">
        <v>79</v>
      </c>
      <c r="D7" s="25" t="s">
        <v>78</v>
      </c>
      <c r="E7" s="25" t="s">
        <v>77</v>
      </c>
      <c r="F7" s="25" t="s">
        <v>76</v>
      </c>
      <c r="G7" s="25" t="s">
        <v>75</v>
      </c>
      <c r="H7" s="25" t="s">
        <v>74</v>
      </c>
      <c r="I7" s="25" t="s">
        <v>73</v>
      </c>
      <c r="J7" s="25" t="s">
        <v>72</v>
      </c>
      <c r="K7" s="25" t="s">
        <v>71</v>
      </c>
      <c r="L7" s="25" t="s">
        <v>70</v>
      </c>
    </row>
    <row r="8" spans="1:13" s="1" customFormat="1" ht="84.75" customHeight="1" x14ac:dyDescent="0.25">
      <c r="A8" s="512" t="str">
        <f>Datos!B37</f>
        <v>NO APLICA, debido a que el CONAGOPARE GUAYAS, no tiene contratos de créditos internos.</v>
      </c>
      <c r="B8" s="513"/>
      <c r="C8" s="513"/>
      <c r="D8" s="513"/>
      <c r="E8" s="513"/>
      <c r="F8" s="513"/>
      <c r="G8" s="513"/>
      <c r="H8" s="513"/>
      <c r="I8" s="513"/>
      <c r="J8" s="513"/>
      <c r="K8" s="513"/>
      <c r="L8" s="514"/>
    </row>
    <row r="9" spans="1:13" ht="36" customHeight="1" x14ac:dyDescent="0.25">
      <c r="A9" s="505" t="s">
        <v>1</v>
      </c>
      <c r="B9" s="505"/>
      <c r="C9" s="505"/>
      <c r="D9" s="505"/>
      <c r="E9" s="505"/>
      <c r="F9" s="505"/>
      <c r="G9" s="320">
        <f>Datos!B13</f>
        <v>44985</v>
      </c>
      <c r="H9" s="320"/>
      <c r="I9" s="320"/>
      <c r="J9" s="320"/>
      <c r="K9" s="320"/>
      <c r="L9" s="320"/>
      <c r="M9" s="1"/>
    </row>
    <row r="10" spans="1:13" ht="36" customHeight="1" x14ac:dyDescent="0.25">
      <c r="A10" s="505" t="s">
        <v>2</v>
      </c>
      <c r="B10" s="505"/>
      <c r="C10" s="505"/>
      <c r="D10" s="505"/>
      <c r="E10" s="506"/>
      <c r="F10" s="506"/>
      <c r="G10" s="507" t="str">
        <f>Datos!B14</f>
        <v>MENSUAL</v>
      </c>
      <c r="H10" s="508"/>
      <c r="I10" s="508"/>
      <c r="J10" s="508"/>
      <c r="K10" s="508"/>
      <c r="L10" s="509"/>
      <c r="M10" s="1"/>
    </row>
    <row r="11" spans="1:13" ht="36" customHeight="1" x14ac:dyDescent="0.25">
      <c r="A11" s="505" t="s">
        <v>69</v>
      </c>
      <c r="B11" s="505"/>
      <c r="C11" s="505"/>
      <c r="D11" s="505"/>
      <c r="E11" s="506"/>
      <c r="F11" s="506"/>
      <c r="G11" s="507" t="str">
        <f>Datos!B15</f>
        <v xml:space="preserve">DIRECCION ADMINISTRATIVA FINANCIERA </v>
      </c>
      <c r="H11" s="508"/>
      <c r="I11" s="508"/>
      <c r="J11" s="508"/>
      <c r="K11" s="508"/>
      <c r="L11" s="509"/>
      <c r="M11" s="1"/>
    </row>
    <row r="12" spans="1:13" ht="36" customHeight="1" x14ac:dyDescent="0.25">
      <c r="A12" s="505" t="s">
        <v>68</v>
      </c>
      <c r="B12" s="505"/>
      <c r="C12" s="505"/>
      <c r="D12" s="505"/>
      <c r="E12" s="506"/>
      <c r="F12" s="506"/>
      <c r="G12" s="507" t="str">
        <f>Datos!B16</f>
        <v>ING. CHANGHUA PEDRO LAM RODRIGUEZ</v>
      </c>
      <c r="H12" s="508"/>
      <c r="I12" s="508"/>
      <c r="J12" s="508"/>
      <c r="K12" s="508"/>
      <c r="L12" s="509"/>
      <c r="M12" s="1"/>
    </row>
    <row r="13" spans="1:13" ht="36" customHeight="1" x14ac:dyDescent="0.25">
      <c r="A13" s="505" t="s">
        <v>4</v>
      </c>
      <c r="B13" s="505"/>
      <c r="C13" s="505"/>
      <c r="D13" s="505"/>
      <c r="E13" s="506"/>
      <c r="F13" s="506"/>
      <c r="G13" s="507" t="str">
        <f>Datos!B17</f>
        <v>tesoreria@conagopareguayas.gob.ec</v>
      </c>
      <c r="H13" s="508"/>
      <c r="I13" s="508"/>
      <c r="J13" s="508"/>
      <c r="K13" s="508"/>
      <c r="L13" s="509"/>
      <c r="M13" s="1"/>
    </row>
    <row r="14" spans="1:13" ht="36" customHeight="1" x14ac:dyDescent="0.25">
      <c r="A14" s="505" t="s">
        <v>5</v>
      </c>
      <c r="B14" s="505"/>
      <c r="C14" s="505"/>
      <c r="D14" s="505"/>
      <c r="E14" s="506"/>
      <c r="F14" s="506"/>
      <c r="G14" s="507" t="str">
        <f>Datos!B18</f>
        <v>042308077 EXTENSIÓN (103)</v>
      </c>
      <c r="H14" s="508"/>
      <c r="I14" s="508"/>
      <c r="J14" s="508"/>
      <c r="K14" s="508"/>
      <c r="L14" s="509"/>
      <c r="M14" s="1"/>
    </row>
    <row r="15" spans="1:13" ht="12.75" customHeight="1" x14ac:dyDescent="0.25">
      <c r="A15" s="22"/>
      <c r="B15" s="22"/>
      <c r="C15" s="21"/>
      <c r="D15" s="21"/>
      <c r="E15" s="1"/>
      <c r="F15" s="1"/>
      <c r="G15" s="1"/>
      <c r="H15" s="1"/>
      <c r="I15" s="1"/>
      <c r="J15" s="1"/>
      <c r="K15" s="1"/>
      <c r="L15" s="1"/>
      <c r="M15" s="1"/>
    </row>
    <row r="16" spans="1:13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</sheetData>
  <mergeCells count="18">
    <mergeCell ref="A1:L1"/>
    <mergeCell ref="A2:L2"/>
    <mergeCell ref="G9:L9"/>
    <mergeCell ref="G10:L10"/>
    <mergeCell ref="A3:L3"/>
    <mergeCell ref="A6:L6"/>
    <mergeCell ref="A9:F9"/>
    <mergeCell ref="A10:F10"/>
    <mergeCell ref="A5:L5"/>
    <mergeCell ref="A8:L8"/>
    <mergeCell ref="A11:F11"/>
    <mergeCell ref="A12:F12"/>
    <mergeCell ref="A13:F13"/>
    <mergeCell ref="A14:F14"/>
    <mergeCell ref="G11:L11"/>
    <mergeCell ref="G12:L12"/>
    <mergeCell ref="G13:L13"/>
    <mergeCell ref="G14:L14"/>
  </mergeCells>
  <printOptions horizontalCentered="1" verticalCentered="1"/>
  <pageMargins left="0" right="0" top="0" bottom="0" header="0" footer="0"/>
  <pageSetup paperSize="9" scale="50" orientation="landscape" horizontalDpi="72" verticalDpi="72" r:id="rId1"/>
  <headerFooter alignWithMargins="0">
    <oddHeader>&amp;R&amp;G</oddHeader>
    <oddFooter>&amp;L&amp;P de &amp;N&amp;CCONAGOPARE GUAYAS&amp;RLiteral l.-Contratos de credito externos o internos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36"/>
  <sheetViews>
    <sheetView topLeftCell="A7" zoomScaleNormal="100" workbookViewId="0">
      <selection activeCell="A5" sqref="A5"/>
    </sheetView>
  </sheetViews>
  <sheetFormatPr baseColWidth="10" defaultRowHeight="15" x14ac:dyDescent="0.25"/>
  <cols>
    <col min="1" max="1" width="39.7109375" customWidth="1"/>
    <col min="2" max="2" width="40.85546875" customWidth="1"/>
    <col min="3" max="3" width="53.140625" customWidth="1"/>
    <col min="4" max="5" width="11.42578125" style="1"/>
    <col min="6" max="6" width="11.42578125" style="1" customWidth="1"/>
    <col min="7" max="23" width="11.42578125" style="1"/>
  </cols>
  <sheetData>
    <row r="1" spans="1:6" ht="30" customHeight="1" x14ac:dyDescent="0.25">
      <c r="A1" s="490" t="s">
        <v>0</v>
      </c>
      <c r="B1" s="490"/>
      <c r="C1" s="490"/>
    </row>
    <row r="2" spans="1:6" ht="25.5" customHeight="1" x14ac:dyDescent="0.25">
      <c r="A2" s="490" t="s">
        <v>67</v>
      </c>
      <c r="B2" s="490"/>
      <c r="C2" s="490"/>
    </row>
    <row r="3" spans="1:6" s="29" customFormat="1" ht="62.25" customHeight="1" x14ac:dyDescent="0.25">
      <c r="A3" s="25" t="s">
        <v>66</v>
      </c>
      <c r="B3" s="25" t="s">
        <v>65</v>
      </c>
      <c r="C3" s="25" t="s">
        <v>64</v>
      </c>
    </row>
    <row r="4" spans="1:6" s="1" customFormat="1" ht="30.75" customHeight="1" x14ac:dyDescent="0.25">
      <c r="A4" s="255" t="str">
        <f>Datos!I64</f>
        <v>Informe de Rendición de Cuentas 2021</v>
      </c>
      <c r="B4" s="252" t="s">
        <v>345</v>
      </c>
      <c r="C4" s="521" t="str">
        <f>HYPERLINK(Datos!A50)</f>
        <v>http://www.conagopareguayas.gob.ec/</v>
      </c>
      <c r="E4" s="166"/>
    </row>
    <row r="5" spans="1:6" s="1" customFormat="1" ht="55.5" customHeight="1" x14ac:dyDescent="0.25">
      <c r="A5" s="253" t="str">
        <f>Datos!C64</f>
        <v>http://www.conagopareguayas.gob.ec/media/cumplimiento_archivos/rendicionCuentas-cumplientojunio2021-CONAGUAYAS.pdf</v>
      </c>
      <c r="B5" s="252" t="s">
        <v>345</v>
      </c>
      <c r="C5" s="522"/>
    </row>
    <row r="6" spans="1:6" s="1" customFormat="1" ht="69" customHeight="1" x14ac:dyDescent="0.25">
      <c r="A6" s="519" t="s">
        <v>63</v>
      </c>
      <c r="B6" s="520"/>
      <c r="C6" s="118" t="str">
        <f>Datos!B44</f>
        <v>NO APLICA, debido a que el CONAGOPARE GUAYAS, no incurrio en gastos de Publicidad.</v>
      </c>
    </row>
    <row r="7" spans="1:6" ht="31.5" customHeight="1" x14ac:dyDescent="0.25">
      <c r="A7" s="515" t="s">
        <v>1</v>
      </c>
      <c r="B7" s="516"/>
      <c r="C7" s="130">
        <f>Datos!B2</f>
        <v>44985</v>
      </c>
    </row>
    <row r="8" spans="1:6" ht="31.5" customHeight="1" x14ac:dyDescent="0.25">
      <c r="A8" s="515" t="s">
        <v>2</v>
      </c>
      <c r="B8" s="516"/>
      <c r="C8" s="28" t="str">
        <f>Datos!B3</f>
        <v>MENSUAL</v>
      </c>
      <c r="F8" s="165"/>
    </row>
    <row r="9" spans="1:6" ht="31.5" customHeight="1" x14ac:dyDescent="0.25">
      <c r="A9" s="515" t="s">
        <v>62</v>
      </c>
      <c r="B9" s="516"/>
      <c r="C9" s="28" t="str">
        <f>Datos!B4</f>
        <v xml:space="preserve">DIRECCION ADMINISTRATIVA FINANCIERA </v>
      </c>
    </row>
    <row r="10" spans="1:6" ht="31.5" customHeight="1" x14ac:dyDescent="0.25">
      <c r="A10" s="515" t="s">
        <v>61</v>
      </c>
      <c r="B10" s="516"/>
      <c r="C10" s="28" t="str">
        <f>Datos!B5</f>
        <v>ING. CHANGHUA PEDRO LAM RODRIGUEZ</v>
      </c>
    </row>
    <row r="11" spans="1:6" ht="31.5" customHeight="1" x14ac:dyDescent="0.25">
      <c r="A11" s="515" t="s">
        <v>4</v>
      </c>
      <c r="B11" s="516"/>
      <c r="C11" s="28" t="str">
        <f>Datos!B6</f>
        <v>tesoreria@conagopareguayas.gob.ec</v>
      </c>
    </row>
    <row r="12" spans="1:6" ht="31.5" customHeight="1" x14ac:dyDescent="0.25">
      <c r="A12" s="515" t="s">
        <v>5</v>
      </c>
      <c r="B12" s="516"/>
      <c r="C12" s="28" t="str">
        <f>Datos!B7</f>
        <v>042308077 EXTENSIÓN (103)</v>
      </c>
    </row>
    <row r="13" spans="1:6" ht="12.75" customHeight="1" x14ac:dyDescent="0.25">
      <c r="A13" s="22"/>
      <c r="B13" s="22"/>
      <c r="C13" s="1"/>
    </row>
    <row r="14" spans="1:6" s="1" customFormat="1" ht="114.75" customHeight="1" x14ac:dyDescent="0.25">
      <c r="A14" s="517"/>
      <c r="B14" s="518"/>
      <c r="C14" s="518"/>
    </row>
    <row r="15" spans="1:6" s="1" customFormat="1" x14ac:dyDescent="0.25"/>
    <row r="16" spans="1:6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</sheetData>
  <mergeCells count="11">
    <mergeCell ref="A8:B8"/>
    <mergeCell ref="A7:B7"/>
    <mergeCell ref="A6:B6"/>
    <mergeCell ref="A1:C1"/>
    <mergeCell ref="A2:C2"/>
    <mergeCell ref="C4:C5"/>
    <mergeCell ref="A9:B9"/>
    <mergeCell ref="A14:C14"/>
    <mergeCell ref="A10:B10"/>
    <mergeCell ref="A11:B11"/>
    <mergeCell ref="A12:B12"/>
  </mergeCells>
  <hyperlinks>
    <hyperlink ref="C4" r:id="rId1" display="http://gobiernocusubamba.gob.ec/"/>
    <hyperlink ref="A5" r:id="rId2" display="http://conagopareguayas.gob.ec/media/lotaip_archivos/RENDICION_DE_CUENTAS_PERIODO_2021--CPCCS.pdf"/>
    <hyperlink ref="C4:C5" r:id="rId3" display="http://www.conagopareguayas.gob.ec/solicitud/"/>
  </hyperlinks>
  <printOptions horizontalCentered="1" verticalCentered="1"/>
  <pageMargins left="0" right="0" top="0" bottom="0" header="0" footer="0"/>
  <pageSetup paperSize="9" scale="70" orientation="portrait" horizontalDpi="72" verticalDpi="72" r:id="rId4"/>
  <headerFooter alignWithMargins="0">
    <oddHeader>&amp;R&amp;G</oddHeader>
    <oddFooter>&amp;L&amp;P de &amp;N&amp;CCONAGOPARE GUAYAS&amp;RLiteral m.-Mecanismos de rendicion de cuentas a la ciudadania</oddFooter>
  </headerFooter>
  <legacyDrawingHF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B137"/>
  <sheetViews>
    <sheetView zoomScale="85" zoomScaleNormal="85" workbookViewId="0">
      <selection activeCell="E23" sqref="E23"/>
    </sheetView>
  </sheetViews>
  <sheetFormatPr baseColWidth="10" defaultRowHeight="15" x14ac:dyDescent="0.25"/>
  <cols>
    <col min="1" max="1" width="32.140625" customWidth="1"/>
    <col min="2" max="2" width="17" customWidth="1"/>
    <col min="3" max="4" width="17.42578125" customWidth="1"/>
    <col min="5" max="5" width="47.7109375" customWidth="1"/>
    <col min="6" max="7" width="18.140625" customWidth="1"/>
    <col min="8" max="8" width="21" customWidth="1"/>
    <col min="10" max="33" width="11.42578125" style="1"/>
  </cols>
  <sheetData>
    <row r="1" spans="1:54" ht="32.25" customHeight="1" x14ac:dyDescent="0.25">
      <c r="A1" s="490" t="s">
        <v>0</v>
      </c>
      <c r="B1" s="490"/>
      <c r="C1" s="490"/>
      <c r="D1" s="490"/>
      <c r="E1" s="490"/>
      <c r="F1" s="490"/>
      <c r="G1" s="490"/>
      <c r="H1" s="490"/>
      <c r="I1" s="1"/>
    </row>
    <row r="2" spans="1:54" ht="30.75" customHeight="1" x14ac:dyDescent="0.25">
      <c r="A2" s="490" t="s">
        <v>60</v>
      </c>
      <c r="B2" s="490"/>
      <c r="C2" s="490"/>
      <c r="D2" s="490"/>
      <c r="E2" s="490"/>
      <c r="F2" s="490"/>
      <c r="G2" s="490"/>
      <c r="H2" s="490"/>
      <c r="I2" s="1"/>
    </row>
    <row r="3" spans="1:54" ht="27" customHeight="1" x14ac:dyDescent="0.25">
      <c r="A3" s="303" t="s">
        <v>59</v>
      </c>
      <c r="B3" s="303"/>
      <c r="C3" s="303"/>
      <c r="D3" s="303"/>
      <c r="E3" s="303"/>
      <c r="F3" s="303"/>
      <c r="G3" s="303"/>
      <c r="H3" s="303"/>
      <c r="I3" s="1"/>
    </row>
    <row r="4" spans="1:54" s="24" customFormat="1" ht="70.5" customHeight="1" x14ac:dyDescent="0.25">
      <c r="A4" s="25" t="s">
        <v>57</v>
      </c>
      <c r="B4" s="25" t="s">
        <v>56</v>
      </c>
      <c r="C4" s="25" t="s">
        <v>55</v>
      </c>
      <c r="D4" s="25" t="s">
        <v>54</v>
      </c>
      <c r="E4" s="25" t="s">
        <v>53</v>
      </c>
      <c r="F4" s="525" t="s">
        <v>52</v>
      </c>
      <c r="G4" s="520"/>
      <c r="H4" s="25" t="s">
        <v>51</v>
      </c>
    </row>
    <row r="5" spans="1:54" s="1" customFormat="1" ht="29.25" customHeight="1" x14ac:dyDescent="0.25">
      <c r="A5" s="526" t="str">
        <f>Datos!B38</f>
        <v>NO APLICA, debido a que el CONAGOPARE GUAYAS, no uso viaticos nacionales.</v>
      </c>
      <c r="B5" s="527"/>
      <c r="C5" s="527"/>
      <c r="D5" s="527"/>
      <c r="E5" s="527"/>
      <c r="F5" s="527"/>
      <c r="G5" s="527"/>
      <c r="H5" s="528"/>
    </row>
    <row r="6" spans="1:54" s="26" customFormat="1" ht="27" customHeight="1" x14ac:dyDescent="0.25">
      <c r="A6" s="303" t="s">
        <v>58</v>
      </c>
      <c r="B6" s="303"/>
      <c r="C6" s="303"/>
      <c r="D6" s="303"/>
      <c r="E6" s="303"/>
      <c r="F6" s="303"/>
      <c r="G6" s="303"/>
      <c r="H6" s="30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7"/>
    </row>
    <row r="7" spans="1:54" s="24" customFormat="1" ht="82.5" customHeight="1" x14ac:dyDescent="0.25">
      <c r="A7" s="25" t="s">
        <v>57</v>
      </c>
      <c r="B7" s="25" t="s">
        <v>56</v>
      </c>
      <c r="C7" s="25" t="s">
        <v>55</v>
      </c>
      <c r="D7" s="25" t="s">
        <v>54</v>
      </c>
      <c r="E7" s="25" t="s">
        <v>53</v>
      </c>
      <c r="F7" s="525" t="s">
        <v>52</v>
      </c>
      <c r="G7" s="520"/>
      <c r="H7" s="25" t="s">
        <v>51</v>
      </c>
    </row>
    <row r="8" spans="1:54" s="1" customFormat="1" ht="29.25" customHeight="1" x14ac:dyDescent="0.25">
      <c r="A8" s="526" t="str">
        <f>Datos!B39</f>
        <v>NO APLICA, debido a que el CONAGOPARE GUAYAS, no uso viaticos internacionales.</v>
      </c>
      <c r="B8" s="527"/>
      <c r="C8" s="527"/>
      <c r="D8" s="527"/>
      <c r="E8" s="527"/>
      <c r="F8" s="527"/>
      <c r="G8" s="527"/>
      <c r="H8" s="528"/>
    </row>
    <row r="9" spans="1:54" ht="33.75" customHeight="1" x14ac:dyDescent="0.25">
      <c r="A9" s="515" t="s">
        <v>1</v>
      </c>
      <c r="B9" s="524"/>
      <c r="C9" s="524"/>
      <c r="D9" s="524"/>
      <c r="E9" s="516"/>
      <c r="F9" s="421">
        <f>Datos!B13</f>
        <v>44985</v>
      </c>
      <c r="G9" s="489"/>
      <c r="H9" s="422"/>
      <c r="I9" s="1"/>
    </row>
    <row r="10" spans="1:54" ht="33.75" customHeight="1" x14ac:dyDescent="0.25">
      <c r="A10" s="515" t="s">
        <v>2</v>
      </c>
      <c r="B10" s="524"/>
      <c r="C10" s="524"/>
      <c r="D10" s="524"/>
      <c r="E10" s="516"/>
      <c r="F10" s="523" t="str">
        <f>Datos!B14</f>
        <v>MENSUAL</v>
      </c>
      <c r="G10" s="523"/>
      <c r="H10" s="523"/>
      <c r="I10" s="1"/>
    </row>
    <row r="11" spans="1:54" ht="33.75" customHeight="1" x14ac:dyDescent="0.25">
      <c r="A11" s="515" t="s">
        <v>50</v>
      </c>
      <c r="B11" s="524"/>
      <c r="C11" s="524"/>
      <c r="D11" s="524"/>
      <c r="E11" s="516"/>
      <c r="F11" s="523" t="str">
        <f>Datos!B15</f>
        <v xml:space="preserve">DIRECCION ADMINISTRATIVA FINANCIERA </v>
      </c>
      <c r="G11" s="523"/>
      <c r="H11" s="523"/>
      <c r="I11" s="1"/>
    </row>
    <row r="12" spans="1:54" ht="33.75" customHeight="1" x14ac:dyDescent="0.25">
      <c r="A12" s="515" t="s">
        <v>49</v>
      </c>
      <c r="B12" s="524"/>
      <c r="C12" s="524"/>
      <c r="D12" s="524"/>
      <c r="E12" s="516"/>
      <c r="F12" s="523" t="str">
        <f>Datos!B16</f>
        <v>ING. CHANGHUA PEDRO LAM RODRIGUEZ</v>
      </c>
      <c r="G12" s="523"/>
      <c r="H12" s="523"/>
      <c r="I12" s="1"/>
    </row>
    <row r="13" spans="1:54" ht="33.75" customHeight="1" x14ac:dyDescent="0.25">
      <c r="A13" s="515" t="s">
        <v>4</v>
      </c>
      <c r="B13" s="524"/>
      <c r="C13" s="524"/>
      <c r="D13" s="524"/>
      <c r="E13" s="516"/>
      <c r="F13" s="523" t="str">
        <f>Datos!B17</f>
        <v>tesoreria@conagopareguayas.gob.ec</v>
      </c>
      <c r="G13" s="523"/>
      <c r="H13" s="523"/>
      <c r="I13" s="1"/>
    </row>
    <row r="14" spans="1:54" ht="33.75" customHeight="1" x14ac:dyDescent="0.25">
      <c r="A14" s="515" t="s">
        <v>5</v>
      </c>
      <c r="B14" s="524"/>
      <c r="C14" s="524"/>
      <c r="D14" s="524"/>
      <c r="E14" s="516"/>
      <c r="F14" s="523" t="str">
        <f>Datos!B18</f>
        <v>042308077 EXTENSIÓN (103)</v>
      </c>
      <c r="G14" s="523"/>
      <c r="H14" s="523"/>
      <c r="I14" s="1"/>
    </row>
    <row r="15" spans="1:54" ht="12.75" customHeight="1" x14ac:dyDescent="0.25">
      <c r="A15" s="22"/>
      <c r="B15" s="22"/>
      <c r="C15" s="21"/>
      <c r="D15" s="21"/>
      <c r="E15" s="1"/>
      <c r="F15" s="1"/>
      <c r="G15" s="1"/>
      <c r="H15" s="1"/>
      <c r="I15" s="1"/>
    </row>
    <row r="16" spans="1:54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</sheetData>
  <mergeCells count="20">
    <mergeCell ref="A1:H1"/>
    <mergeCell ref="A2:H2"/>
    <mergeCell ref="A3:H3"/>
    <mergeCell ref="A6:H6"/>
    <mergeCell ref="F9:H9"/>
    <mergeCell ref="F4:G4"/>
    <mergeCell ref="F7:G7"/>
    <mergeCell ref="A5:H5"/>
    <mergeCell ref="A8:H8"/>
    <mergeCell ref="F14:H14"/>
    <mergeCell ref="A9:E9"/>
    <mergeCell ref="A10:E10"/>
    <mergeCell ref="A14:E14"/>
    <mergeCell ref="F10:H10"/>
    <mergeCell ref="A11:E11"/>
    <mergeCell ref="A12:E12"/>
    <mergeCell ref="A13:E13"/>
    <mergeCell ref="F11:H11"/>
    <mergeCell ref="F12:H12"/>
    <mergeCell ref="F13:H13"/>
  </mergeCells>
  <printOptions horizontalCentered="1" verticalCentered="1"/>
  <pageMargins left="0" right="0" top="0" bottom="0" header="0" footer="0"/>
  <pageSetup paperSize="9" scale="50" orientation="portrait" horizontalDpi="72" verticalDpi="72" r:id="rId1"/>
  <headerFooter alignWithMargins="0">
    <oddHeader>&amp;R&amp;G</oddHeader>
    <oddFooter>&amp;L&amp;P de &amp;N&amp;CCONAGOPARE GUAYAS&amp;RLiteral n.-Viaticos informes de trabajo y justificativos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54"/>
  <sheetViews>
    <sheetView topLeftCell="A20" zoomScale="60" zoomScaleNormal="60" zoomScalePageLayoutView="55" workbookViewId="0">
      <selection activeCell="D41" sqref="D41"/>
    </sheetView>
  </sheetViews>
  <sheetFormatPr baseColWidth="10" defaultColWidth="11.42578125" defaultRowHeight="12.75" x14ac:dyDescent="0.2"/>
  <cols>
    <col min="1" max="1" width="8.140625" style="53" customWidth="1"/>
    <col min="2" max="2" width="47.85546875" style="53" bestFit="1" customWidth="1"/>
    <col min="3" max="3" width="47.85546875" style="53" customWidth="1"/>
    <col min="4" max="4" width="57.28515625" style="53" customWidth="1"/>
    <col min="5" max="5" width="30.85546875" style="53" customWidth="1"/>
    <col min="6" max="6" width="42" style="53" customWidth="1"/>
    <col min="7" max="13" width="11.42578125" style="54"/>
    <col min="14" max="16384" width="11.42578125" style="53"/>
  </cols>
  <sheetData>
    <row r="1" spans="1:13" s="60" customFormat="1" ht="45" customHeight="1" x14ac:dyDescent="0.25">
      <c r="A1" s="314" t="s">
        <v>138</v>
      </c>
      <c r="B1" s="314"/>
      <c r="C1" s="314"/>
      <c r="D1" s="314"/>
      <c r="E1" s="314"/>
      <c r="F1" s="314"/>
      <c r="G1" s="61"/>
      <c r="H1" s="61"/>
      <c r="I1" s="61"/>
      <c r="J1" s="61"/>
      <c r="K1" s="61"/>
      <c r="L1" s="61"/>
      <c r="M1" s="61"/>
    </row>
    <row r="2" spans="1:13" s="60" customFormat="1" ht="24" customHeight="1" x14ac:dyDescent="0.25">
      <c r="A2" s="314" t="s">
        <v>137</v>
      </c>
      <c r="B2" s="316"/>
      <c r="C2" s="316"/>
      <c r="D2" s="316"/>
      <c r="E2" s="316"/>
      <c r="F2" s="316"/>
      <c r="G2" s="61"/>
      <c r="H2" s="61"/>
      <c r="I2" s="61"/>
      <c r="J2" s="61"/>
      <c r="K2" s="61"/>
      <c r="L2" s="61"/>
      <c r="M2" s="61"/>
    </row>
    <row r="3" spans="1:13" s="58" customFormat="1" ht="42.75" customHeight="1" x14ac:dyDescent="0.2">
      <c r="A3" s="315" t="s">
        <v>136</v>
      </c>
      <c r="B3" s="315"/>
      <c r="C3" s="315"/>
      <c r="D3" s="315"/>
      <c r="E3" s="315"/>
      <c r="F3" s="315"/>
      <c r="G3" s="59"/>
      <c r="H3" s="59"/>
      <c r="I3" s="59"/>
      <c r="J3" s="59"/>
      <c r="K3" s="59"/>
      <c r="L3" s="59"/>
      <c r="M3" s="59"/>
    </row>
    <row r="4" spans="1:13" s="58" customFormat="1" ht="58.5" customHeight="1" x14ac:dyDescent="0.2">
      <c r="A4" s="315"/>
      <c r="B4" s="315"/>
      <c r="C4" s="315"/>
      <c r="D4" s="315"/>
      <c r="E4" s="315"/>
      <c r="F4" s="315"/>
      <c r="G4" s="59"/>
      <c r="H4" s="59"/>
      <c r="I4" s="59"/>
      <c r="J4" s="59"/>
      <c r="K4" s="59"/>
      <c r="L4" s="59"/>
      <c r="M4" s="59"/>
    </row>
    <row r="5" spans="1:13" s="58" customFormat="1" ht="42.75" customHeight="1" x14ac:dyDescent="0.2">
      <c r="A5" s="315"/>
      <c r="B5" s="315"/>
      <c r="C5" s="315"/>
      <c r="D5" s="315"/>
      <c r="E5" s="315"/>
      <c r="F5" s="315"/>
      <c r="G5" s="59"/>
      <c r="H5" s="59"/>
      <c r="I5" s="59"/>
      <c r="J5" s="59"/>
      <c r="K5" s="59"/>
      <c r="L5" s="59"/>
      <c r="M5" s="59"/>
    </row>
    <row r="6" spans="1:13" s="58" customFormat="1" ht="42.75" customHeight="1" x14ac:dyDescent="0.2">
      <c r="A6" s="315"/>
      <c r="B6" s="315"/>
      <c r="C6" s="315"/>
      <c r="D6" s="315"/>
      <c r="E6" s="315"/>
      <c r="F6" s="315"/>
      <c r="G6" s="59"/>
      <c r="H6" s="59"/>
      <c r="I6" s="59"/>
      <c r="J6" s="59"/>
      <c r="K6" s="59"/>
      <c r="L6" s="59"/>
      <c r="M6" s="59"/>
    </row>
    <row r="7" spans="1:13" s="58" customFormat="1" ht="42.75" customHeight="1" x14ac:dyDescent="0.2">
      <c r="A7" s="315"/>
      <c r="B7" s="315"/>
      <c r="C7" s="315"/>
      <c r="D7" s="315"/>
      <c r="E7" s="315"/>
      <c r="F7" s="315"/>
      <c r="G7" s="59"/>
      <c r="H7" s="59"/>
      <c r="I7" s="59"/>
      <c r="J7" s="59"/>
      <c r="K7" s="59"/>
      <c r="L7" s="59"/>
      <c r="M7" s="59"/>
    </row>
    <row r="8" spans="1:13" s="56" customFormat="1" ht="42.75" customHeight="1" x14ac:dyDescent="0.25">
      <c r="A8" s="315"/>
      <c r="B8" s="315"/>
      <c r="C8" s="315"/>
      <c r="D8" s="315"/>
      <c r="E8" s="315"/>
      <c r="F8" s="315"/>
      <c r="G8" s="57"/>
      <c r="H8" s="57"/>
      <c r="I8" s="57"/>
      <c r="J8" s="57"/>
      <c r="K8" s="57"/>
      <c r="L8" s="57"/>
      <c r="M8" s="57"/>
    </row>
    <row r="9" spans="1:13" s="58" customFormat="1" ht="42.75" customHeight="1" x14ac:dyDescent="0.2">
      <c r="A9" s="315"/>
      <c r="B9" s="315"/>
      <c r="C9" s="315"/>
      <c r="D9" s="315"/>
      <c r="E9" s="315"/>
      <c r="F9" s="315"/>
      <c r="G9" s="59"/>
      <c r="H9" s="59"/>
      <c r="I9" s="59"/>
      <c r="J9" s="59"/>
      <c r="K9" s="59"/>
      <c r="L9" s="59"/>
      <c r="M9" s="59"/>
    </row>
    <row r="10" spans="1:13" s="58" customFormat="1" ht="42.75" customHeight="1" x14ac:dyDescent="0.2">
      <c r="A10" s="315"/>
      <c r="B10" s="315"/>
      <c r="C10" s="315"/>
      <c r="D10" s="315"/>
      <c r="E10" s="315"/>
      <c r="F10" s="315"/>
      <c r="G10" s="59"/>
      <c r="H10" s="59"/>
      <c r="I10" s="59"/>
      <c r="J10" s="59"/>
      <c r="K10" s="59"/>
      <c r="L10" s="59"/>
      <c r="M10" s="59"/>
    </row>
    <row r="11" spans="1:13" s="58" customFormat="1" ht="42.75" customHeight="1" x14ac:dyDescent="0.2">
      <c r="A11" s="315"/>
      <c r="B11" s="315"/>
      <c r="C11" s="315"/>
      <c r="D11" s="315"/>
      <c r="E11" s="315"/>
      <c r="F11" s="315"/>
      <c r="G11" s="59"/>
      <c r="H11" s="59"/>
      <c r="I11" s="59"/>
      <c r="J11" s="59"/>
      <c r="K11" s="59"/>
      <c r="L11" s="59"/>
      <c r="M11" s="59"/>
    </row>
    <row r="12" spans="1:13" s="58" customFormat="1" ht="42.75" customHeight="1" x14ac:dyDescent="0.2">
      <c r="A12" s="315"/>
      <c r="B12" s="315"/>
      <c r="C12" s="315"/>
      <c r="D12" s="315"/>
      <c r="E12" s="315"/>
      <c r="F12" s="315"/>
      <c r="G12" s="59"/>
      <c r="H12" s="59"/>
      <c r="I12" s="59"/>
      <c r="J12" s="59"/>
      <c r="K12" s="59"/>
      <c r="L12" s="59"/>
      <c r="M12" s="59"/>
    </row>
    <row r="13" spans="1:13" s="58" customFormat="1" ht="42.75" customHeight="1" x14ac:dyDescent="0.2">
      <c r="A13" s="315"/>
      <c r="B13" s="315"/>
      <c r="C13" s="315"/>
      <c r="D13" s="315"/>
      <c r="E13" s="315"/>
      <c r="F13" s="315"/>
      <c r="G13" s="59"/>
      <c r="H13" s="59"/>
      <c r="I13" s="59"/>
      <c r="J13" s="59"/>
      <c r="K13" s="59"/>
      <c r="L13" s="59"/>
      <c r="M13" s="59"/>
    </row>
    <row r="14" spans="1:13" s="58" customFormat="1" ht="42.75" customHeight="1" x14ac:dyDescent="0.2">
      <c r="A14" s="315"/>
      <c r="B14" s="315"/>
      <c r="C14" s="315"/>
      <c r="D14" s="315"/>
      <c r="E14" s="315"/>
      <c r="F14" s="315"/>
      <c r="G14" s="59"/>
      <c r="H14" s="59"/>
      <c r="I14" s="59"/>
      <c r="J14" s="59"/>
      <c r="K14" s="59"/>
      <c r="L14" s="59"/>
      <c r="M14" s="59"/>
    </row>
    <row r="15" spans="1:13" s="58" customFormat="1" ht="42.75" customHeight="1" x14ac:dyDescent="0.2">
      <c r="A15" s="315"/>
      <c r="B15" s="315"/>
      <c r="C15" s="315"/>
      <c r="D15" s="315"/>
      <c r="E15" s="315"/>
      <c r="F15" s="315"/>
      <c r="G15" s="59"/>
      <c r="H15" s="59"/>
      <c r="I15" s="59"/>
      <c r="J15" s="59"/>
      <c r="K15" s="59"/>
      <c r="L15" s="59"/>
      <c r="M15" s="59"/>
    </row>
    <row r="16" spans="1:13" s="58" customFormat="1" ht="42.75" customHeight="1" x14ac:dyDescent="0.2">
      <c r="A16" s="315"/>
      <c r="B16" s="315"/>
      <c r="C16" s="315"/>
      <c r="D16" s="315"/>
      <c r="E16" s="315"/>
      <c r="F16" s="315"/>
      <c r="G16" s="59"/>
      <c r="H16" s="59"/>
      <c r="I16" s="59"/>
      <c r="J16" s="59"/>
      <c r="K16" s="59"/>
      <c r="L16" s="59"/>
      <c r="M16" s="59"/>
    </row>
    <row r="17" spans="1:13" s="58" customFormat="1" ht="42.75" customHeight="1" x14ac:dyDescent="0.2">
      <c r="A17" s="315"/>
      <c r="B17" s="315"/>
      <c r="C17" s="315"/>
      <c r="D17" s="315"/>
      <c r="E17" s="315"/>
      <c r="F17" s="315"/>
      <c r="G17" s="59"/>
      <c r="H17" s="59"/>
      <c r="I17" s="59"/>
      <c r="J17" s="59"/>
      <c r="K17" s="59"/>
      <c r="L17" s="59"/>
      <c r="M17" s="59"/>
    </row>
    <row r="18" spans="1:13" s="58" customFormat="1" ht="42.75" customHeight="1" x14ac:dyDescent="0.2">
      <c r="A18" s="315"/>
      <c r="B18" s="315"/>
      <c r="C18" s="315"/>
      <c r="D18" s="315"/>
      <c r="E18" s="315"/>
      <c r="F18" s="315"/>
      <c r="G18" s="59"/>
      <c r="H18" s="59"/>
      <c r="I18" s="59"/>
      <c r="J18" s="59"/>
      <c r="K18" s="59"/>
      <c r="L18" s="59"/>
      <c r="M18" s="59"/>
    </row>
    <row r="19" spans="1:13" s="58" customFormat="1" ht="29.25" customHeight="1" x14ac:dyDescent="0.25">
      <c r="A19" s="322" t="s">
        <v>135</v>
      </c>
      <c r="B19" s="323"/>
      <c r="C19" s="323"/>
      <c r="D19" s="324"/>
      <c r="E19" s="318" t="str">
        <f>Datos!I59</f>
        <v>Estatuto Orgánico Funcional CONAGOPARE GUAYAS</v>
      </c>
      <c r="F19" s="319"/>
      <c r="G19" s="59"/>
      <c r="H19" s="59"/>
      <c r="I19" s="59"/>
      <c r="J19" s="59"/>
      <c r="K19" s="59"/>
      <c r="L19" s="59"/>
      <c r="M19" s="59"/>
    </row>
    <row r="20" spans="1:13" s="58" customFormat="1" ht="36.75" customHeight="1" x14ac:dyDescent="0.2">
      <c r="A20" s="325"/>
      <c r="B20" s="326"/>
      <c r="C20" s="326"/>
      <c r="D20" s="327"/>
      <c r="E20" s="328" t="s">
        <v>526</v>
      </c>
      <c r="F20" s="329"/>
      <c r="G20" s="59"/>
      <c r="H20" s="59"/>
      <c r="I20" s="59"/>
      <c r="J20" s="59"/>
      <c r="K20" s="59"/>
      <c r="L20" s="59"/>
      <c r="M20" s="59"/>
    </row>
    <row r="21" spans="1:13" s="56" customFormat="1" ht="36" customHeight="1" x14ac:dyDescent="0.25">
      <c r="A21" s="317" t="s">
        <v>1</v>
      </c>
      <c r="B21" s="317"/>
      <c r="C21" s="317"/>
      <c r="D21" s="320">
        <f>Datos!B2</f>
        <v>44985</v>
      </c>
      <c r="E21" s="320"/>
      <c r="F21" s="320"/>
      <c r="G21" s="57"/>
      <c r="H21" s="57"/>
      <c r="I21" s="311"/>
      <c r="J21" s="311"/>
      <c r="K21" s="311"/>
      <c r="L21" s="57"/>
      <c r="M21" s="57"/>
    </row>
    <row r="22" spans="1:13" s="56" customFormat="1" ht="36" customHeight="1" x14ac:dyDescent="0.25">
      <c r="A22" s="317" t="s">
        <v>134</v>
      </c>
      <c r="B22" s="317"/>
      <c r="C22" s="317"/>
      <c r="D22" s="321" t="str">
        <f>Datos!B3</f>
        <v>MENSUAL</v>
      </c>
      <c r="E22" s="321"/>
      <c r="F22" s="321"/>
      <c r="G22" s="57"/>
      <c r="H22" s="57"/>
      <c r="I22" s="311"/>
      <c r="J22" s="311"/>
      <c r="K22" s="311"/>
      <c r="L22" s="57"/>
      <c r="M22" s="57"/>
    </row>
    <row r="23" spans="1:13" s="56" customFormat="1" ht="36" customHeight="1" x14ac:dyDescent="0.25">
      <c r="A23" s="317" t="s">
        <v>133</v>
      </c>
      <c r="B23" s="317"/>
      <c r="C23" s="317"/>
      <c r="D23" s="321" t="str">
        <f>Datos!B4</f>
        <v xml:space="preserve">DIRECCION ADMINISTRATIVA FINANCIERA </v>
      </c>
      <c r="E23" s="321"/>
      <c r="F23" s="321"/>
      <c r="G23" s="57"/>
      <c r="H23" s="57"/>
      <c r="I23" s="311"/>
      <c r="J23" s="311"/>
      <c r="K23" s="311"/>
      <c r="L23" s="57"/>
      <c r="M23" s="57"/>
    </row>
    <row r="24" spans="1:13" s="56" customFormat="1" ht="36" customHeight="1" x14ac:dyDescent="0.25">
      <c r="A24" s="317" t="s">
        <v>132</v>
      </c>
      <c r="B24" s="317"/>
      <c r="C24" s="317"/>
      <c r="D24" s="321" t="str">
        <f>Datos!B5</f>
        <v>ING. CHANGHUA PEDRO LAM RODRIGUEZ</v>
      </c>
      <c r="E24" s="321"/>
      <c r="F24" s="321"/>
      <c r="G24" s="57"/>
      <c r="H24" s="57"/>
      <c r="I24" s="311"/>
      <c r="J24" s="311"/>
      <c r="K24" s="311"/>
      <c r="L24" s="57"/>
      <c r="M24" s="57"/>
    </row>
    <row r="25" spans="1:13" s="56" customFormat="1" ht="36" customHeight="1" x14ac:dyDescent="0.25">
      <c r="A25" s="317" t="s">
        <v>4</v>
      </c>
      <c r="B25" s="317"/>
      <c r="C25" s="317"/>
      <c r="D25" s="333" t="str">
        <f>Datos!B6</f>
        <v>tesoreria@conagopareguayas.gob.ec</v>
      </c>
      <c r="E25" s="333"/>
      <c r="F25" s="333"/>
      <c r="G25" s="57"/>
      <c r="H25" s="57"/>
      <c r="I25" s="312"/>
      <c r="J25" s="313"/>
      <c r="K25" s="313"/>
      <c r="L25" s="57"/>
      <c r="M25" s="57"/>
    </row>
    <row r="26" spans="1:13" s="56" customFormat="1" ht="36" customHeight="1" x14ac:dyDescent="0.25">
      <c r="A26" s="317" t="s">
        <v>5</v>
      </c>
      <c r="B26" s="317"/>
      <c r="C26" s="317"/>
      <c r="D26" s="330" t="str">
        <f>Datos!B7</f>
        <v>042308077 EXTENSIÓN (103)</v>
      </c>
      <c r="E26" s="331"/>
      <c r="F26" s="332"/>
      <c r="G26" s="57"/>
      <c r="H26" s="57"/>
      <c r="I26" s="311"/>
      <c r="J26" s="311"/>
      <c r="K26" s="311"/>
      <c r="L26" s="57"/>
      <c r="M26" s="57"/>
    </row>
    <row r="27" spans="1:13" s="54" customFormat="1" x14ac:dyDescent="0.2"/>
    <row r="28" spans="1:13" s="54" customFormat="1" x14ac:dyDescent="0.2">
      <c r="A28" s="55"/>
    </row>
    <row r="29" spans="1:13" s="54" customFormat="1" x14ac:dyDescent="0.2"/>
    <row r="30" spans="1:13" s="54" customFormat="1" x14ac:dyDescent="0.2"/>
    <row r="31" spans="1:13" s="54" customFormat="1" x14ac:dyDescent="0.2"/>
    <row r="32" spans="1:13" s="54" customFormat="1" x14ac:dyDescent="0.2"/>
    <row r="33" s="54" customFormat="1" x14ac:dyDescent="0.2"/>
    <row r="34" s="54" customFormat="1" x14ac:dyDescent="0.2"/>
    <row r="35" s="54" customFormat="1" x14ac:dyDescent="0.2"/>
    <row r="36" s="54" customFormat="1" x14ac:dyDescent="0.2"/>
    <row r="37" s="54" customFormat="1" x14ac:dyDescent="0.2"/>
    <row r="38" s="54" customFormat="1" x14ac:dyDescent="0.2"/>
    <row r="39" s="54" customFormat="1" x14ac:dyDescent="0.2"/>
    <row r="40" s="54" customFormat="1" x14ac:dyDescent="0.2"/>
    <row r="41" s="54" customFormat="1" x14ac:dyDescent="0.2"/>
    <row r="42" s="54" customFormat="1" x14ac:dyDescent="0.2"/>
    <row r="43" s="54" customFormat="1" x14ac:dyDescent="0.2"/>
    <row r="44" s="54" customFormat="1" x14ac:dyDescent="0.2"/>
    <row r="45" s="54" customFormat="1" x14ac:dyDescent="0.2"/>
    <row r="46" s="54" customFormat="1" x14ac:dyDescent="0.2"/>
    <row r="47" s="54" customFormat="1" x14ac:dyDescent="0.2"/>
    <row r="48" s="54" customFormat="1" x14ac:dyDescent="0.2"/>
    <row r="49" s="54" customFormat="1" x14ac:dyDescent="0.2"/>
    <row r="50" s="54" customFormat="1" x14ac:dyDescent="0.2"/>
    <row r="51" s="54" customFormat="1" x14ac:dyDescent="0.2"/>
    <row r="52" s="54" customFormat="1" x14ac:dyDescent="0.2"/>
    <row r="53" s="54" customFormat="1" x14ac:dyDescent="0.2"/>
    <row r="54" s="54" customFormat="1" x14ac:dyDescent="0.2"/>
    <row r="55" s="54" customFormat="1" x14ac:dyDescent="0.2"/>
    <row r="56" s="54" customFormat="1" x14ac:dyDescent="0.2"/>
    <row r="57" s="54" customFormat="1" x14ac:dyDescent="0.2"/>
    <row r="58" s="54" customFormat="1" x14ac:dyDescent="0.2"/>
    <row r="59" s="54" customFormat="1" x14ac:dyDescent="0.2"/>
    <row r="60" s="54" customFormat="1" x14ac:dyDescent="0.2"/>
    <row r="61" s="54" customFormat="1" x14ac:dyDescent="0.2"/>
    <row r="62" s="54" customFormat="1" x14ac:dyDescent="0.2"/>
    <row r="63" s="54" customFormat="1" x14ac:dyDescent="0.2"/>
    <row r="64" s="54" customFormat="1" x14ac:dyDescent="0.2"/>
    <row r="65" s="54" customFormat="1" x14ac:dyDescent="0.2"/>
    <row r="66" s="54" customFormat="1" x14ac:dyDescent="0.2"/>
    <row r="67" s="54" customFormat="1" x14ac:dyDescent="0.2"/>
    <row r="68" s="54" customFormat="1" x14ac:dyDescent="0.2"/>
    <row r="69" s="54" customFormat="1" x14ac:dyDescent="0.2"/>
    <row r="70" s="54" customFormat="1" x14ac:dyDescent="0.2"/>
    <row r="71" s="54" customFormat="1" x14ac:dyDescent="0.2"/>
    <row r="72" s="54" customFormat="1" x14ac:dyDescent="0.2"/>
    <row r="73" s="54" customFormat="1" x14ac:dyDescent="0.2"/>
    <row r="74" s="54" customFormat="1" x14ac:dyDescent="0.2"/>
    <row r="75" s="54" customFormat="1" x14ac:dyDescent="0.2"/>
    <row r="76" s="54" customFormat="1" x14ac:dyDescent="0.2"/>
    <row r="77" s="54" customFormat="1" x14ac:dyDescent="0.2"/>
    <row r="78" s="54" customFormat="1" x14ac:dyDescent="0.2"/>
    <row r="79" s="54" customFormat="1" x14ac:dyDescent="0.2"/>
    <row r="80" s="54" customFormat="1" x14ac:dyDescent="0.2"/>
    <row r="81" s="54" customFormat="1" x14ac:dyDescent="0.2"/>
    <row r="82" s="54" customFormat="1" x14ac:dyDescent="0.2"/>
    <row r="83" s="54" customFormat="1" x14ac:dyDescent="0.2"/>
    <row r="84" s="54" customFormat="1" x14ac:dyDescent="0.2"/>
    <row r="85" s="54" customFormat="1" x14ac:dyDescent="0.2"/>
    <row r="86" s="54" customFormat="1" x14ac:dyDescent="0.2"/>
    <row r="87" s="54" customFormat="1" x14ac:dyDescent="0.2"/>
    <row r="88" s="54" customFormat="1" x14ac:dyDescent="0.2"/>
    <row r="89" s="54" customFormat="1" x14ac:dyDescent="0.2"/>
    <row r="90" s="54" customFormat="1" x14ac:dyDescent="0.2"/>
    <row r="91" s="54" customFormat="1" x14ac:dyDescent="0.2"/>
    <row r="92" s="54" customFormat="1" x14ac:dyDescent="0.2"/>
    <row r="93" s="54" customFormat="1" x14ac:dyDescent="0.2"/>
    <row r="94" s="54" customFormat="1" x14ac:dyDescent="0.2"/>
    <row r="95" s="54" customFormat="1" x14ac:dyDescent="0.2"/>
    <row r="96" s="54" customFormat="1" x14ac:dyDescent="0.2"/>
    <row r="97" s="54" customFormat="1" x14ac:dyDescent="0.2"/>
    <row r="98" s="54" customFormat="1" x14ac:dyDescent="0.2"/>
    <row r="99" s="54" customFormat="1" x14ac:dyDescent="0.2"/>
    <row r="100" s="54" customFormat="1" x14ac:dyDescent="0.2"/>
    <row r="101" s="54" customFormat="1" x14ac:dyDescent="0.2"/>
    <row r="102" s="54" customFormat="1" x14ac:dyDescent="0.2"/>
    <row r="103" s="54" customFormat="1" x14ac:dyDescent="0.2"/>
    <row r="104" s="54" customFormat="1" x14ac:dyDescent="0.2"/>
    <row r="105" s="54" customFormat="1" x14ac:dyDescent="0.2"/>
    <row r="106" s="54" customFormat="1" x14ac:dyDescent="0.2"/>
    <row r="107" s="54" customFormat="1" x14ac:dyDescent="0.2"/>
    <row r="108" s="54" customFormat="1" x14ac:dyDescent="0.2"/>
    <row r="109" s="54" customFormat="1" x14ac:dyDescent="0.2"/>
    <row r="110" s="54" customFormat="1" x14ac:dyDescent="0.2"/>
    <row r="111" s="54" customFormat="1" x14ac:dyDescent="0.2"/>
    <row r="112" s="54" customFormat="1" x14ac:dyDescent="0.2"/>
    <row r="113" s="54" customFormat="1" x14ac:dyDescent="0.2"/>
    <row r="114" s="54" customFormat="1" x14ac:dyDescent="0.2"/>
    <row r="115" s="54" customFormat="1" x14ac:dyDescent="0.2"/>
    <row r="116" s="54" customFormat="1" x14ac:dyDescent="0.2"/>
    <row r="117" s="54" customFormat="1" x14ac:dyDescent="0.2"/>
    <row r="118" s="54" customFormat="1" x14ac:dyDescent="0.2"/>
    <row r="119" s="54" customFormat="1" x14ac:dyDescent="0.2"/>
    <row r="120" s="54" customFormat="1" x14ac:dyDescent="0.2"/>
    <row r="121" s="54" customFormat="1" x14ac:dyDescent="0.2"/>
    <row r="122" s="54" customFormat="1" x14ac:dyDescent="0.2"/>
    <row r="123" s="54" customFormat="1" x14ac:dyDescent="0.2"/>
    <row r="124" s="54" customFormat="1" x14ac:dyDescent="0.2"/>
    <row r="125" s="54" customFormat="1" x14ac:dyDescent="0.2"/>
    <row r="126" s="54" customFormat="1" x14ac:dyDescent="0.2"/>
    <row r="127" s="54" customFormat="1" x14ac:dyDescent="0.2"/>
    <row r="128" s="54" customFormat="1" x14ac:dyDescent="0.2"/>
    <row r="129" s="54" customFormat="1" x14ac:dyDescent="0.2"/>
    <row r="130" s="54" customFormat="1" x14ac:dyDescent="0.2"/>
    <row r="131" s="54" customFormat="1" x14ac:dyDescent="0.2"/>
    <row r="132" s="54" customFormat="1" x14ac:dyDescent="0.2"/>
    <row r="133" s="54" customFormat="1" x14ac:dyDescent="0.2"/>
    <row r="134" s="54" customFormat="1" x14ac:dyDescent="0.2"/>
    <row r="135" s="54" customFormat="1" x14ac:dyDescent="0.2"/>
    <row r="136" s="54" customFormat="1" x14ac:dyDescent="0.2"/>
    <row r="137" s="54" customFormat="1" x14ac:dyDescent="0.2"/>
    <row r="138" s="54" customFormat="1" x14ac:dyDescent="0.2"/>
    <row r="139" s="54" customFormat="1" x14ac:dyDescent="0.2"/>
    <row r="140" s="54" customFormat="1" x14ac:dyDescent="0.2"/>
    <row r="141" s="54" customFormat="1" x14ac:dyDescent="0.2"/>
    <row r="142" s="54" customFormat="1" x14ac:dyDescent="0.2"/>
    <row r="143" s="54" customFormat="1" x14ac:dyDescent="0.2"/>
    <row r="144" s="54" customFormat="1" x14ac:dyDescent="0.2"/>
    <row r="145" s="54" customFormat="1" x14ac:dyDescent="0.2"/>
    <row r="146" s="54" customFormat="1" x14ac:dyDescent="0.2"/>
    <row r="147" s="54" customFormat="1" x14ac:dyDescent="0.2"/>
    <row r="148" s="54" customFormat="1" x14ac:dyDescent="0.2"/>
    <row r="149" s="54" customFormat="1" x14ac:dyDescent="0.2"/>
    <row r="150" s="54" customFormat="1" x14ac:dyDescent="0.2"/>
    <row r="151" s="54" customFormat="1" x14ac:dyDescent="0.2"/>
    <row r="152" s="54" customFormat="1" x14ac:dyDescent="0.2"/>
    <row r="153" s="54" customFormat="1" x14ac:dyDescent="0.2"/>
    <row r="154" s="54" customFormat="1" x14ac:dyDescent="0.2"/>
  </sheetData>
  <mergeCells count="24">
    <mergeCell ref="D26:F26"/>
    <mergeCell ref="D25:F25"/>
    <mergeCell ref="A25:C25"/>
    <mergeCell ref="A23:C23"/>
    <mergeCell ref="A26:C26"/>
    <mergeCell ref="A24:C24"/>
    <mergeCell ref="D23:F23"/>
    <mergeCell ref="D24:F24"/>
    <mergeCell ref="A1:F1"/>
    <mergeCell ref="A3:F18"/>
    <mergeCell ref="A2:F2"/>
    <mergeCell ref="A21:C21"/>
    <mergeCell ref="A22:C22"/>
    <mergeCell ref="E19:F19"/>
    <mergeCell ref="D21:F21"/>
    <mergeCell ref="D22:F22"/>
    <mergeCell ref="A19:D20"/>
    <mergeCell ref="E20:F20"/>
    <mergeCell ref="I26:K26"/>
    <mergeCell ref="I21:K21"/>
    <mergeCell ref="I22:K22"/>
    <mergeCell ref="I23:K23"/>
    <mergeCell ref="I24:K24"/>
    <mergeCell ref="I25:K25"/>
  </mergeCells>
  <hyperlinks>
    <hyperlink ref="E20:F20" r:id="rId1" display="LINK"/>
  </hyperlinks>
  <printOptions horizontalCentered="1" verticalCentered="1"/>
  <pageMargins left="0" right="0" top="0" bottom="0" header="0" footer="0"/>
  <pageSetup paperSize="9" scale="40" orientation="portrait" horizontalDpi="72" verticalDpi="72" r:id="rId2"/>
  <headerFooter alignWithMargins="0">
    <oddHeader>&amp;R&amp;G</oddHeader>
    <oddFooter>&amp;L&amp;P de &amp;N&amp;CCONAGOPARE GUAYAS&amp;RLiteral_a1-Organigrama_de_la_institucion</oddFooter>
  </headerFooter>
  <drawing r:id="rId3"/>
  <legacyDrawingHF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139"/>
  <sheetViews>
    <sheetView topLeftCell="B5" zoomScale="85" zoomScaleNormal="85" zoomScalePageLayoutView="70" workbookViewId="0">
      <selection activeCell="G7" sqref="G7"/>
    </sheetView>
  </sheetViews>
  <sheetFormatPr baseColWidth="10" defaultColWidth="11.42578125" defaultRowHeight="15" x14ac:dyDescent="0.25"/>
  <cols>
    <col min="1" max="1" width="34" style="13" customWidth="1"/>
    <col min="2" max="2" width="33.5703125" style="13" customWidth="1"/>
    <col min="3" max="3" width="18.140625" style="13" customWidth="1"/>
    <col min="4" max="4" width="14.42578125" style="13" customWidth="1"/>
    <col min="5" max="5" width="19.7109375" style="13" customWidth="1"/>
    <col min="6" max="6" width="26.7109375" style="13" customWidth="1"/>
    <col min="7" max="7" width="65.7109375" style="13" customWidth="1"/>
    <col min="8" max="8" width="11.42578125" style="13"/>
    <col min="9" max="32" width="11.42578125" style="14" customWidth="1"/>
    <col min="33" max="16384" width="11.42578125" style="13"/>
  </cols>
  <sheetData>
    <row r="1" spans="1:8" ht="30" customHeight="1" x14ac:dyDescent="0.25">
      <c r="A1" s="334" t="s">
        <v>0</v>
      </c>
      <c r="B1" s="334"/>
      <c r="C1" s="334"/>
      <c r="D1" s="334"/>
      <c r="E1" s="334"/>
      <c r="F1" s="334"/>
      <c r="G1" s="334"/>
      <c r="H1" s="14"/>
    </row>
    <row r="2" spans="1:8" ht="29.25" customHeight="1" x14ac:dyDescent="0.25">
      <c r="A2" s="334" t="s">
        <v>48</v>
      </c>
      <c r="B2" s="334"/>
      <c r="C2" s="334"/>
      <c r="D2" s="334"/>
      <c r="E2" s="334"/>
      <c r="F2" s="334"/>
      <c r="G2" s="334"/>
      <c r="H2" s="14"/>
    </row>
    <row r="3" spans="1:8" s="14" customFormat="1" ht="49.5" customHeight="1" x14ac:dyDescent="0.25">
      <c r="A3" s="20" t="s">
        <v>47</v>
      </c>
      <c r="B3" s="19" t="s">
        <v>46</v>
      </c>
      <c r="C3" s="552" t="s">
        <v>37</v>
      </c>
      <c r="D3" s="552"/>
      <c r="E3" s="18" t="s">
        <v>34</v>
      </c>
      <c r="F3" s="18" t="s">
        <v>36</v>
      </c>
      <c r="G3" s="18" t="s">
        <v>45</v>
      </c>
    </row>
    <row r="4" spans="1:8" s="14" customFormat="1" ht="48" customHeight="1" x14ac:dyDescent="0.25">
      <c r="A4" s="17" t="str">
        <f>Datos!B21</f>
        <v>DECKER GOMEZ MARTHA NOEMI</v>
      </c>
      <c r="B4" s="17" t="s">
        <v>218</v>
      </c>
      <c r="C4" s="551" t="str">
        <f>Datos!B24</f>
        <v xml:space="preserve">BOYACA 1003 Y VICTOR MANUEL RENDON </v>
      </c>
      <c r="D4" s="551"/>
      <c r="E4" s="16" t="s">
        <v>344</v>
      </c>
      <c r="F4" s="112" t="str">
        <f>D20</f>
        <v>042308077 EXTENSIÓN (103)</v>
      </c>
      <c r="G4" s="163" t="s">
        <v>537</v>
      </c>
    </row>
    <row r="5" spans="1:8" s="14" customFormat="1" ht="38.25" customHeight="1" x14ac:dyDescent="0.25">
      <c r="A5" s="553" t="s">
        <v>44</v>
      </c>
      <c r="B5" s="554"/>
      <c r="C5" s="554"/>
      <c r="D5" s="554"/>
      <c r="E5" s="554"/>
      <c r="F5" s="555"/>
      <c r="G5" s="214" t="s">
        <v>43</v>
      </c>
    </row>
    <row r="6" spans="1:8" s="14" customFormat="1" ht="45.2" customHeight="1" x14ac:dyDescent="0.25">
      <c r="A6" s="542" t="s">
        <v>42</v>
      </c>
      <c r="B6" s="543"/>
      <c r="C6" s="543"/>
      <c r="D6" s="543"/>
      <c r="E6" s="543"/>
      <c r="F6" s="543"/>
      <c r="G6" s="213" t="s">
        <v>540</v>
      </c>
    </row>
    <row r="7" spans="1:8" s="14" customFormat="1" ht="45.2" customHeight="1" x14ac:dyDescent="0.25">
      <c r="A7" s="545"/>
      <c r="B7" s="546"/>
      <c r="C7" s="546"/>
      <c r="D7" s="546"/>
      <c r="E7" s="546"/>
      <c r="F7" s="546"/>
      <c r="G7" s="212" t="str">
        <f>Datos!C60</f>
        <v>http://www.conagopareguayas.gob.ec/media/lotaip_archivos/responsable-informacionPublica-enero2022-CONAGUAYAS.pdf</v>
      </c>
    </row>
    <row r="8" spans="1:8" s="14" customFormat="1" ht="36" customHeight="1" x14ac:dyDescent="0.25">
      <c r="A8" s="548" t="s">
        <v>41</v>
      </c>
      <c r="B8" s="549"/>
      <c r="C8" s="549"/>
      <c r="D8" s="549"/>
      <c r="E8" s="549"/>
      <c r="F8" s="550"/>
      <c r="G8" s="215" t="s">
        <v>536</v>
      </c>
    </row>
    <row r="9" spans="1:8" s="14" customFormat="1" ht="36" customHeight="1" x14ac:dyDescent="0.25">
      <c r="A9" s="542" t="s">
        <v>40</v>
      </c>
      <c r="B9" s="543"/>
      <c r="C9" s="543"/>
      <c r="D9" s="543"/>
      <c r="E9" s="543"/>
      <c r="F9" s="544"/>
      <c r="G9" s="217" t="str">
        <f>Datos!I62</f>
        <v>Recepción Información Pública CONAGOPARE GUAYAS</v>
      </c>
    </row>
    <row r="10" spans="1:8" s="14" customFormat="1" ht="36" customHeight="1" x14ac:dyDescent="0.25">
      <c r="A10" s="545"/>
      <c r="B10" s="546"/>
      <c r="C10" s="546"/>
      <c r="D10" s="546"/>
      <c r="E10" s="546"/>
      <c r="F10" s="547"/>
      <c r="G10" s="216" t="str">
        <f>Datos!C62</f>
        <v>http://www.conagopareguayas.gob.ec/solicitud/informacion-publica/</v>
      </c>
    </row>
    <row r="11" spans="1:8" ht="36.75" customHeight="1" x14ac:dyDescent="0.25">
      <c r="A11" s="537" t="s">
        <v>39</v>
      </c>
      <c r="B11" s="537"/>
      <c r="C11" s="537"/>
      <c r="D11" s="537"/>
      <c r="E11" s="537"/>
      <c r="F11" s="537"/>
      <c r="G11" s="538"/>
      <c r="H11" s="14"/>
    </row>
    <row r="12" spans="1:8" ht="36.75" customHeight="1" x14ac:dyDescent="0.25">
      <c r="A12" s="15" t="s">
        <v>38</v>
      </c>
      <c r="B12" s="15" t="s">
        <v>37</v>
      </c>
      <c r="C12" s="15" t="s">
        <v>36</v>
      </c>
      <c r="D12" s="15" t="s">
        <v>35</v>
      </c>
      <c r="E12" s="15" t="s">
        <v>34</v>
      </c>
      <c r="F12" s="15" t="s">
        <v>33</v>
      </c>
      <c r="G12" s="218" t="s">
        <v>32</v>
      </c>
      <c r="H12" s="14"/>
    </row>
    <row r="13" spans="1:8" ht="36.75" customHeight="1" x14ac:dyDescent="0.25">
      <c r="A13" s="531" t="str">
        <f>Datos!B5</f>
        <v>ING. CHANGHUA PEDRO LAM RODRIGUEZ</v>
      </c>
      <c r="B13" s="533" t="str">
        <f>Datos!B24</f>
        <v xml:space="preserve">BOYACA 1003 Y VICTOR MANUEL RENDON </v>
      </c>
      <c r="C13" s="535" t="str">
        <f>Datos!B18</f>
        <v>042308077 EXTENSIÓN (103)</v>
      </c>
      <c r="D13" s="539" t="str">
        <f>Datos!B7</f>
        <v>042308077 EXTENSIÓN (103)</v>
      </c>
      <c r="E13" s="539" t="s">
        <v>344</v>
      </c>
      <c r="F13" s="529" t="str">
        <f>Datos!B6</f>
        <v>tesoreria@conagopareguayas.gob.ec</v>
      </c>
      <c r="G13" s="213" t="str">
        <f>Datos!I61</f>
        <v>Comité de Transparencia 2022</v>
      </c>
      <c r="H13" s="14"/>
    </row>
    <row r="14" spans="1:8" ht="36.75" customHeight="1" x14ac:dyDescent="0.25">
      <c r="A14" s="532"/>
      <c r="B14" s="534"/>
      <c r="C14" s="536"/>
      <c r="D14" s="540"/>
      <c r="E14" s="541"/>
      <c r="F14" s="530"/>
      <c r="G14" s="212" t="str">
        <f>Datos!C61</f>
        <v>http://www.conagopareguayas.gob.ec/media/lotaip_archivos/comiteTransparencia_enero2022_CONAGUAYAS.pdf</v>
      </c>
      <c r="H14" s="14"/>
    </row>
    <row r="15" spans="1:8" ht="36.75" customHeight="1" x14ac:dyDescent="0.25">
      <c r="A15" s="559" t="s">
        <v>1</v>
      </c>
      <c r="B15" s="559"/>
      <c r="C15" s="559"/>
      <c r="D15" s="320">
        <f>Datos!B2</f>
        <v>44985</v>
      </c>
      <c r="E15" s="320"/>
      <c r="F15" s="320"/>
      <c r="G15" s="560"/>
      <c r="H15" s="14"/>
    </row>
    <row r="16" spans="1:8" ht="36.75" customHeight="1" x14ac:dyDescent="0.25">
      <c r="A16" s="559" t="s">
        <v>2</v>
      </c>
      <c r="B16" s="559"/>
      <c r="C16" s="559"/>
      <c r="D16" s="556" t="str">
        <f>Datos!B3</f>
        <v>MENSUAL</v>
      </c>
      <c r="E16" s="557"/>
      <c r="F16" s="557"/>
      <c r="G16" s="558"/>
      <c r="H16" s="14"/>
    </row>
    <row r="17" spans="1:8" ht="42" customHeight="1" x14ac:dyDescent="0.25">
      <c r="A17" s="559" t="s">
        <v>31</v>
      </c>
      <c r="B17" s="559"/>
      <c r="C17" s="559"/>
      <c r="D17" s="556" t="str">
        <f>Datos!B4</f>
        <v xml:space="preserve">DIRECCION ADMINISTRATIVA FINANCIERA </v>
      </c>
      <c r="E17" s="557"/>
      <c r="F17" s="557"/>
      <c r="G17" s="558"/>
      <c r="H17" s="14"/>
    </row>
    <row r="18" spans="1:8" s="14" customFormat="1" ht="45.75" customHeight="1" x14ac:dyDescent="0.25">
      <c r="A18" s="559" t="s">
        <v>30</v>
      </c>
      <c r="B18" s="559"/>
      <c r="C18" s="559"/>
      <c r="D18" s="556" t="str">
        <f>Datos!B5</f>
        <v>ING. CHANGHUA PEDRO LAM RODRIGUEZ</v>
      </c>
      <c r="E18" s="557"/>
      <c r="F18" s="557"/>
      <c r="G18" s="558"/>
    </row>
    <row r="19" spans="1:8" s="14" customFormat="1" ht="43.5" customHeight="1" x14ac:dyDescent="0.25">
      <c r="A19" s="559" t="s">
        <v>4</v>
      </c>
      <c r="B19" s="559"/>
      <c r="C19" s="559"/>
      <c r="D19" s="556" t="str">
        <f>Datos!B6</f>
        <v>tesoreria@conagopareguayas.gob.ec</v>
      </c>
      <c r="E19" s="557"/>
      <c r="F19" s="557"/>
      <c r="G19" s="558"/>
    </row>
    <row r="20" spans="1:8" s="14" customFormat="1" ht="36.75" customHeight="1" x14ac:dyDescent="0.25">
      <c r="A20" s="559" t="s">
        <v>5</v>
      </c>
      <c r="B20" s="559"/>
      <c r="C20" s="559"/>
      <c r="D20" s="556" t="str">
        <f>Datos!B7</f>
        <v>042308077 EXTENSIÓN (103)</v>
      </c>
      <c r="E20" s="557"/>
      <c r="F20" s="557"/>
      <c r="G20" s="558"/>
    </row>
    <row r="21" spans="1:8" s="14" customFormat="1" x14ac:dyDescent="0.25"/>
    <row r="22" spans="1:8" s="14" customFormat="1" x14ac:dyDescent="0.25"/>
    <row r="23" spans="1:8" s="14" customFormat="1" x14ac:dyDescent="0.25"/>
    <row r="24" spans="1:8" s="14" customFormat="1" x14ac:dyDescent="0.25"/>
    <row r="25" spans="1:8" s="14" customFormat="1" x14ac:dyDescent="0.25"/>
    <row r="26" spans="1:8" s="14" customFormat="1" x14ac:dyDescent="0.25"/>
    <row r="27" spans="1:8" s="14" customFormat="1" x14ac:dyDescent="0.25"/>
    <row r="28" spans="1:8" s="14" customFormat="1" x14ac:dyDescent="0.25"/>
    <row r="29" spans="1:8" s="14" customFormat="1" x14ac:dyDescent="0.25"/>
    <row r="30" spans="1:8" s="14" customFormat="1" x14ac:dyDescent="0.25"/>
    <row r="31" spans="1:8" s="14" customFormat="1" x14ac:dyDescent="0.25"/>
    <row r="32" spans="1:8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</sheetData>
  <mergeCells count="27">
    <mergeCell ref="A15:C15"/>
    <mergeCell ref="A16:C16"/>
    <mergeCell ref="D16:G16"/>
    <mergeCell ref="D17:G17"/>
    <mergeCell ref="A19:C19"/>
    <mergeCell ref="D18:G18"/>
    <mergeCell ref="D15:G15"/>
    <mergeCell ref="D20:G20"/>
    <mergeCell ref="A17:C17"/>
    <mergeCell ref="A18:C18"/>
    <mergeCell ref="A20:C20"/>
    <mergeCell ref="D19:G19"/>
    <mergeCell ref="A9:F10"/>
    <mergeCell ref="A1:G1"/>
    <mergeCell ref="A2:G2"/>
    <mergeCell ref="A8:F8"/>
    <mergeCell ref="C4:D4"/>
    <mergeCell ref="C3:D3"/>
    <mergeCell ref="A5:F5"/>
    <mergeCell ref="A6:F7"/>
    <mergeCell ref="F13:F14"/>
    <mergeCell ref="A13:A14"/>
    <mergeCell ref="B13:B14"/>
    <mergeCell ref="C13:C14"/>
    <mergeCell ref="A11:G11"/>
    <mergeCell ref="D13:D14"/>
    <mergeCell ref="E13:E14"/>
  </mergeCells>
  <hyperlinks>
    <hyperlink ref="F13" r:id="rId1" display="evpazmino@dpe.gob.ec"/>
    <hyperlink ref="G4" r:id="rId2"/>
    <hyperlink ref="G10" r:id="rId3" display="http://conagopareguayas.gob.ec/media/lotaip_archivos/Literal__f2-SOLICITUD_2.pdf"/>
    <hyperlink ref="G14" r:id="rId4" display="http://conagopareguayas.gob.ec/media/ConvocatoriaSesionActa_archivos/RESOLUCION_COMITE_TRANSPARENCIA-DIC_2022.2.pdf"/>
    <hyperlink ref="G7" r:id="rId5" display="http://conagopareguayas.gob.ec/media/ConvocatoriaSesionActa_archivos/RESOLUCION_DESIGNACION_TRANSPARENCIA-DIC_2022.pdf"/>
  </hyperlinks>
  <printOptions horizontalCentered="1" verticalCentered="1"/>
  <pageMargins left="0" right="0" top="0" bottom="0" header="0" footer="0"/>
  <pageSetup paperSize="9" scale="50" orientation="landscape" horizontalDpi="72" verticalDpi="72" r:id="rId6"/>
  <headerFooter alignWithMargins="0">
    <oddHeader>&amp;R&amp;G</oddHeader>
    <oddFooter>&amp;L&amp;P de &amp;N&amp;CCONAGOPARE GUAYAS&amp;RLiteral o-Responsable_de_atender_la_informacion_publica</oddFooter>
  </headerFooter>
  <legacyDrawingHF r:id="rId7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3"/>
  <sheetViews>
    <sheetView topLeftCell="A5" zoomScale="96" zoomScaleNormal="96" workbookViewId="0">
      <selection activeCell="I8" sqref="I8"/>
    </sheetView>
  </sheetViews>
  <sheetFormatPr baseColWidth="10" defaultRowHeight="15" x14ac:dyDescent="0.25"/>
  <cols>
    <col min="1" max="1" width="14.28515625" customWidth="1"/>
    <col min="2" max="2" width="20.7109375" customWidth="1"/>
    <col min="3" max="3" width="32.42578125" customWidth="1"/>
    <col min="4" max="4" width="101.85546875" customWidth="1"/>
    <col min="5" max="5" width="22.28515625" customWidth="1"/>
    <col min="6" max="6" width="37.7109375" style="4" customWidth="1"/>
    <col min="7" max="7" width="48.42578125" customWidth="1"/>
  </cols>
  <sheetData>
    <row r="1" spans="1:13" ht="28.5" customHeight="1" x14ac:dyDescent="0.25">
      <c r="A1" s="490" t="s">
        <v>0</v>
      </c>
      <c r="B1" s="490"/>
      <c r="C1" s="490"/>
      <c r="D1" s="490"/>
      <c r="E1" s="490"/>
      <c r="F1" s="490"/>
      <c r="G1" s="490"/>
      <c r="H1" s="1"/>
      <c r="I1" s="1"/>
      <c r="J1" s="1"/>
      <c r="K1" s="1"/>
      <c r="L1" s="1"/>
      <c r="M1" s="1"/>
    </row>
    <row r="2" spans="1:13" s="3" customFormat="1" ht="35.25" customHeight="1" x14ac:dyDescent="0.3">
      <c r="A2" s="478" t="s">
        <v>6</v>
      </c>
      <c r="B2" s="479"/>
      <c r="C2" s="479"/>
      <c r="D2" s="479"/>
      <c r="E2" s="479"/>
      <c r="F2" s="479"/>
      <c r="G2" s="479"/>
      <c r="H2" s="2"/>
      <c r="I2" s="2"/>
      <c r="J2" s="2"/>
      <c r="K2" s="2"/>
      <c r="L2" s="2"/>
      <c r="M2" s="2"/>
    </row>
    <row r="3" spans="1:13" s="3" customFormat="1" ht="35.25" customHeight="1" x14ac:dyDescent="0.3">
      <c r="A3" s="478" t="s">
        <v>17</v>
      </c>
      <c r="B3" s="479"/>
      <c r="C3" s="479"/>
      <c r="D3" s="479"/>
      <c r="E3" s="479"/>
      <c r="F3" s="479"/>
      <c r="G3" s="479"/>
      <c r="H3" s="2"/>
      <c r="I3" s="2"/>
      <c r="J3" s="2"/>
      <c r="K3" s="2"/>
      <c r="L3" s="2"/>
      <c r="M3" s="2"/>
    </row>
    <row r="4" spans="1:13" s="3" customFormat="1" ht="35.25" customHeight="1" x14ac:dyDescent="0.3">
      <c r="A4" s="568" t="s">
        <v>10</v>
      </c>
      <c r="B4" s="568"/>
      <c r="C4" s="568"/>
      <c r="D4" s="568"/>
      <c r="E4" s="569" t="s">
        <v>11</v>
      </c>
      <c r="F4" s="570"/>
      <c r="G4" s="571"/>
      <c r="H4" s="2"/>
      <c r="I4" s="2"/>
      <c r="J4" s="2"/>
      <c r="K4" s="2"/>
      <c r="L4" s="2"/>
      <c r="M4" s="2"/>
    </row>
    <row r="5" spans="1:13" ht="23.25" customHeight="1" x14ac:dyDescent="0.25">
      <c r="A5" s="565" t="str">
        <f>A4</f>
        <v xml:space="preserve">Plan de Desarrollo Local </v>
      </c>
      <c r="B5" s="566"/>
      <c r="C5" s="566"/>
      <c r="D5" s="566"/>
      <c r="E5" s="566"/>
      <c r="F5" s="566"/>
      <c r="G5" s="567"/>
      <c r="H5" s="1"/>
      <c r="I5" s="1"/>
      <c r="J5" s="1"/>
      <c r="K5" s="1"/>
      <c r="L5" s="1"/>
      <c r="M5" s="1"/>
    </row>
    <row r="6" spans="1:13" ht="18.75" customHeight="1" x14ac:dyDescent="0.25">
      <c r="A6" s="562" t="s">
        <v>542</v>
      </c>
      <c r="B6" s="563"/>
      <c r="C6" s="563"/>
      <c r="D6" s="563"/>
      <c r="E6" s="563"/>
      <c r="F6" s="563"/>
      <c r="G6" s="564"/>
      <c r="H6" s="1"/>
      <c r="I6" s="1"/>
      <c r="J6" s="1"/>
      <c r="K6" s="1"/>
      <c r="L6" s="1"/>
      <c r="M6" s="1"/>
    </row>
    <row r="7" spans="1:13" ht="52.5" customHeight="1" x14ac:dyDescent="0.25">
      <c r="A7" s="219" t="s">
        <v>15</v>
      </c>
      <c r="B7" s="219" t="s">
        <v>12</v>
      </c>
      <c r="C7" s="219" t="s">
        <v>18</v>
      </c>
      <c r="D7" s="219" t="s">
        <v>13</v>
      </c>
      <c r="E7" s="219" t="s">
        <v>14</v>
      </c>
      <c r="F7" s="219" t="s">
        <v>7</v>
      </c>
      <c r="G7" s="219" t="s">
        <v>16</v>
      </c>
      <c r="H7" s="1"/>
      <c r="I7" s="1"/>
      <c r="J7" s="1"/>
      <c r="K7" s="1"/>
      <c r="L7" s="1"/>
      <c r="M7" s="1"/>
    </row>
    <row r="8" spans="1:13" s="6" customFormat="1" ht="64.150000000000006" customHeight="1" x14ac:dyDescent="0.2">
      <c r="A8" s="261" t="s">
        <v>551</v>
      </c>
      <c r="B8" s="261" t="s">
        <v>539</v>
      </c>
      <c r="C8" s="261" t="s">
        <v>539</v>
      </c>
      <c r="D8" s="261" t="s">
        <v>553</v>
      </c>
      <c r="E8" s="261" t="s">
        <v>554</v>
      </c>
      <c r="F8" s="261" t="s">
        <v>489</v>
      </c>
      <c r="G8" s="262" t="s">
        <v>550</v>
      </c>
      <c r="H8" s="5"/>
      <c r="I8" s="5"/>
      <c r="J8" s="5"/>
      <c r="K8" s="5"/>
      <c r="M8" s="5"/>
    </row>
    <row r="9" spans="1:13" s="264" customFormat="1" ht="64.150000000000006" customHeight="1" x14ac:dyDescent="0.2">
      <c r="A9" s="572" t="s">
        <v>557</v>
      </c>
      <c r="B9" s="572" t="s">
        <v>539</v>
      </c>
      <c r="C9" s="572" t="s">
        <v>539</v>
      </c>
      <c r="D9" s="572" t="s">
        <v>555</v>
      </c>
      <c r="E9" s="572" t="s">
        <v>556</v>
      </c>
      <c r="F9" s="572" t="s">
        <v>489</v>
      </c>
      <c r="G9" s="575" t="s">
        <v>550</v>
      </c>
      <c r="H9" s="263"/>
      <c r="I9" s="263"/>
      <c r="J9" s="263"/>
      <c r="K9" s="263"/>
      <c r="M9" s="263"/>
    </row>
    <row r="10" spans="1:13" s="6" customFormat="1" ht="31.5" customHeight="1" x14ac:dyDescent="0.2">
      <c r="A10" s="573"/>
      <c r="B10" s="574"/>
      <c r="C10" s="574"/>
      <c r="D10" s="574"/>
      <c r="E10" s="574"/>
      <c r="F10" s="561" t="str">
        <f>Datos!B46</f>
        <v>NO APLICA, debido a que el CONAGOPARE GUAYAS, no emite Ordenanzas.</v>
      </c>
      <c r="G10" s="561"/>
      <c r="H10" s="5"/>
      <c r="I10" s="5"/>
      <c r="J10" s="5"/>
      <c r="K10" s="5"/>
      <c r="L10" s="5"/>
      <c r="M10" s="5"/>
    </row>
    <row r="11" spans="1:13" s="6" customFormat="1" ht="39.75" customHeight="1" x14ac:dyDescent="0.2">
      <c r="A11" s="505" t="s">
        <v>1</v>
      </c>
      <c r="B11" s="505"/>
      <c r="C11" s="505"/>
      <c r="D11" s="505"/>
      <c r="E11" s="505"/>
      <c r="F11" s="320">
        <f>Datos!B2</f>
        <v>44985</v>
      </c>
      <c r="G11" s="320"/>
      <c r="H11" s="5"/>
      <c r="I11" s="5"/>
      <c r="J11" s="5"/>
      <c r="K11" s="5"/>
      <c r="L11" s="5"/>
      <c r="M11" s="5"/>
    </row>
    <row r="12" spans="1:13" s="6" customFormat="1" ht="39.75" customHeight="1" x14ac:dyDescent="0.2">
      <c r="A12" s="505" t="s">
        <v>2</v>
      </c>
      <c r="B12" s="505"/>
      <c r="C12" s="505"/>
      <c r="D12" s="505"/>
      <c r="E12" s="505"/>
      <c r="F12" s="523" t="str">
        <f>Datos!B3</f>
        <v>MENSUAL</v>
      </c>
      <c r="G12" s="523"/>
      <c r="H12" s="5"/>
      <c r="I12" s="5"/>
      <c r="J12" s="5"/>
      <c r="K12" s="5"/>
      <c r="L12" s="5"/>
      <c r="M12" s="5"/>
    </row>
    <row r="13" spans="1:13" s="6" customFormat="1" ht="39.75" customHeight="1" x14ac:dyDescent="0.2">
      <c r="A13" s="505" t="s">
        <v>8</v>
      </c>
      <c r="B13" s="505"/>
      <c r="C13" s="505"/>
      <c r="D13" s="505"/>
      <c r="E13" s="505"/>
      <c r="F13" s="523" t="str">
        <f>Datos!B4</f>
        <v xml:space="preserve">DIRECCION ADMINISTRATIVA FINANCIERA </v>
      </c>
      <c r="G13" s="523"/>
      <c r="H13" s="5"/>
      <c r="I13" s="5"/>
      <c r="J13" s="5"/>
      <c r="K13" s="5"/>
      <c r="L13" s="5"/>
      <c r="M13" s="5"/>
    </row>
    <row r="14" spans="1:13" s="6" customFormat="1" ht="39.75" customHeight="1" x14ac:dyDescent="0.2">
      <c r="A14" s="505" t="s">
        <v>9</v>
      </c>
      <c r="B14" s="505"/>
      <c r="C14" s="505"/>
      <c r="D14" s="505"/>
      <c r="E14" s="505"/>
      <c r="F14" s="523" t="str">
        <f>Datos!B5</f>
        <v>ING. CHANGHUA PEDRO LAM RODRIGUEZ</v>
      </c>
      <c r="G14" s="523"/>
      <c r="H14" s="5"/>
      <c r="I14" s="5"/>
      <c r="J14" s="5"/>
      <c r="K14" s="5"/>
      <c r="L14" s="5"/>
      <c r="M14" s="5"/>
    </row>
    <row r="15" spans="1:13" s="6" customFormat="1" ht="39.75" customHeight="1" x14ac:dyDescent="0.2">
      <c r="A15" s="505" t="s">
        <v>4</v>
      </c>
      <c r="B15" s="505"/>
      <c r="C15" s="505"/>
      <c r="D15" s="505"/>
      <c r="E15" s="505"/>
      <c r="F15" s="523" t="str">
        <f>Datos!B6</f>
        <v>tesoreria@conagopareguayas.gob.ec</v>
      </c>
      <c r="G15" s="523"/>
      <c r="H15" s="5"/>
      <c r="I15" s="5"/>
      <c r="J15" s="5"/>
      <c r="K15" s="5"/>
      <c r="L15" s="5"/>
      <c r="M15" s="5"/>
    </row>
    <row r="16" spans="1:13" s="6" customFormat="1" ht="39.75" customHeight="1" x14ac:dyDescent="0.2">
      <c r="A16" s="505" t="s">
        <v>5</v>
      </c>
      <c r="B16" s="505"/>
      <c r="C16" s="505"/>
      <c r="D16" s="505"/>
      <c r="E16" s="505"/>
      <c r="F16" s="523" t="str">
        <f>Datos!B7</f>
        <v>042308077 EXTENSIÓN (103)</v>
      </c>
      <c r="G16" s="523"/>
      <c r="H16" s="5"/>
      <c r="I16" s="5"/>
      <c r="J16" s="5"/>
      <c r="K16" s="5"/>
      <c r="L16" s="5"/>
      <c r="M16" s="5"/>
    </row>
    <row r="17" spans="1:13" x14ac:dyDescent="0.25">
      <c r="A17" s="1"/>
      <c r="B17" s="1"/>
      <c r="C17" s="1"/>
      <c r="D17" s="1"/>
      <c r="E17" s="1"/>
      <c r="F17" s="7"/>
      <c r="G17" s="1"/>
      <c r="H17" s="1"/>
      <c r="I17" s="1"/>
      <c r="J17" s="1"/>
      <c r="K17" s="1"/>
      <c r="L17" s="1"/>
      <c r="M17" s="1"/>
    </row>
    <row r="18" spans="1:13" ht="46.5" customHeight="1" x14ac:dyDescent="0.25">
      <c r="A18" s="518" t="s">
        <v>397</v>
      </c>
      <c r="B18" s="518"/>
      <c r="C18" s="518"/>
      <c r="D18" s="518"/>
      <c r="E18" s="518"/>
      <c r="F18" s="518"/>
      <c r="G18" s="518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7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7"/>
      <c r="G20" s="1"/>
      <c r="H20" s="1"/>
      <c r="I20" s="1"/>
      <c r="J20" s="1"/>
      <c r="K20" s="1"/>
      <c r="L20" s="1"/>
      <c r="M20" s="1"/>
    </row>
    <row r="21" spans="1:13" x14ac:dyDescent="0.25">
      <c r="B21" s="1"/>
      <c r="C21" s="1"/>
      <c r="D21" s="1"/>
      <c r="E21" s="1"/>
      <c r="F21" s="7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7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7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7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7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7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7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7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7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7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7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7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7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7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7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7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7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7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7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7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7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7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7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7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7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7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7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7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7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7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7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7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7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7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7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7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7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7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7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7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7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7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7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7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7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1"/>
      <c r="C66" s="1"/>
      <c r="D66" s="1"/>
      <c r="E66" s="1"/>
      <c r="F66" s="7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7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1"/>
      <c r="F68" s="7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1"/>
      <c r="C69" s="1"/>
      <c r="D69" s="1"/>
      <c r="E69" s="1"/>
      <c r="F69" s="7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7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1"/>
      <c r="C71" s="1"/>
      <c r="D71" s="1"/>
      <c r="E71" s="1"/>
      <c r="F71" s="7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1"/>
      <c r="C72" s="1"/>
      <c r="D72" s="1"/>
      <c r="E72" s="1"/>
      <c r="F72" s="7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B73" s="1"/>
      <c r="C73" s="1"/>
      <c r="D73" s="1"/>
      <c r="E73" s="1"/>
      <c r="F73" s="7"/>
      <c r="G73" s="1"/>
      <c r="H73" s="1"/>
      <c r="I73" s="1"/>
      <c r="J73" s="1"/>
      <c r="K73" s="1"/>
      <c r="L73" s="1"/>
      <c r="M73" s="1"/>
    </row>
    <row r="74" spans="1:13" x14ac:dyDescent="0.25">
      <c r="A74" s="1"/>
      <c r="B74" s="1"/>
      <c r="C74" s="1"/>
      <c r="D74" s="1"/>
      <c r="E74" s="1"/>
      <c r="F74" s="7"/>
      <c r="G74" s="1"/>
      <c r="H74" s="1"/>
      <c r="I74" s="1"/>
      <c r="J74" s="1"/>
      <c r="K74" s="1"/>
      <c r="L74" s="1"/>
      <c r="M74" s="1"/>
    </row>
    <row r="75" spans="1:13" x14ac:dyDescent="0.25">
      <c r="A75" s="1"/>
      <c r="B75" s="1"/>
      <c r="C75" s="1"/>
      <c r="D75" s="1"/>
      <c r="E75" s="1"/>
      <c r="F75" s="7"/>
      <c r="G75" s="1"/>
      <c r="H75" s="1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7"/>
      <c r="G76" s="1"/>
      <c r="H76" s="1"/>
      <c r="I76" s="1"/>
      <c r="J76" s="1"/>
      <c r="K76" s="1"/>
      <c r="L76" s="1"/>
      <c r="M76" s="1"/>
    </row>
    <row r="77" spans="1:13" x14ac:dyDescent="0.25">
      <c r="A77" s="1"/>
      <c r="B77" s="1"/>
      <c r="C77" s="1"/>
      <c r="D77" s="1"/>
      <c r="E77" s="1"/>
      <c r="F77" s="7"/>
      <c r="G77" s="1"/>
      <c r="H77" s="1"/>
      <c r="I77" s="1"/>
      <c r="J77" s="1"/>
      <c r="K77" s="1"/>
      <c r="L77" s="1"/>
      <c r="M77" s="1"/>
    </row>
    <row r="78" spans="1:13" x14ac:dyDescent="0.25">
      <c r="A78" s="1"/>
      <c r="B78" s="1"/>
      <c r="C78" s="1"/>
      <c r="D78" s="1"/>
      <c r="E78" s="1"/>
      <c r="F78" s="7"/>
      <c r="G78" s="1"/>
      <c r="H78" s="1"/>
      <c r="I78" s="1"/>
      <c r="J78" s="1"/>
      <c r="K78" s="1"/>
      <c r="L78" s="1"/>
      <c r="M78" s="1"/>
    </row>
    <row r="79" spans="1:13" x14ac:dyDescent="0.25">
      <c r="A79" s="1"/>
      <c r="B79" s="1"/>
      <c r="C79" s="1"/>
      <c r="D79" s="1"/>
      <c r="E79" s="1"/>
      <c r="F79" s="7"/>
      <c r="G79" s="1"/>
      <c r="H79" s="1"/>
      <c r="I79" s="1"/>
      <c r="J79" s="1"/>
      <c r="K79" s="1"/>
      <c r="L79" s="1"/>
      <c r="M79" s="1"/>
    </row>
    <row r="80" spans="1:13" x14ac:dyDescent="0.25">
      <c r="A80" s="1"/>
      <c r="B80" s="1"/>
      <c r="C80" s="1"/>
      <c r="D80" s="1"/>
      <c r="E80" s="1"/>
      <c r="F80" s="7"/>
      <c r="G80" s="1"/>
      <c r="H80" s="1"/>
      <c r="I80" s="1"/>
      <c r="J80" s="1"/>
      <c r="K80" s="1"/>
      <c r="L80" s="1"/>
      <c r="M80" s="1"/>
    </row>
    <row r="81" spans="1:13" x14ac:dyDescent="0.25">
      <c r="A81" s="1"/>
      <c r="B81" s="1"/>
      <c r="C81" s="1"/>
      <c r="D81" s="1"/>
      <c r="E81" s="1"/>
      <c r="F81" s="7"/>
      <c r="G81" s="1"/>
      <c r="H81" s="1"/>
      <c r="I81" s="1"/>
      <c r="J81" s="1"/>
      <c r="K81" s="1"/>
      <c r="L81" s="1"/>
      <c r="M81" s="1"/>
    </row>
    <row r="82" spans="1:13" x14ac:dyDescent="0.25">
      <c r="A82" s="1"/>
      <c r="B82" s="1"/>
      <c r="C82" s="1"/>
      <c r="D82" s="1"/>
      <c r="E82" s="1"/>
      <c r="F82" s="7"/>
      <c r="G82" s="1"/>
      <c r="H82" s="1"/>
      <c r="I82" s="1"/>
      <c r="J82" s="1"/>
      <c r="K82" s="1"/>
      <c r="L82" s="1"/>
      <c r="M82" s="1"/>
    </row>
    <row r="83" spans="1:13" x14ac:dyDescent="0.25">
      <c r="A83" s="1"/>
      <c r="B83" s="1"/>
      <c r="C83" s="1"/>
      <c r="D83" s="1"/>
      <c r="E83" s="1"/>
      <c r="F83" s="7"/>
      <c r="G83" s="1"/>
      <c r="H83" s="1"/>
      <c r="I83" s="1"/>
      <c r="J83" s="1"/>
      <c r="K83" s="1"/>
      <c r="L83" s="1"/>
      <c r="M83" s="1"/>
    </row>
    <row r="84" spans="1:13" x14ac:dyDescent="0.25">
      <c r="A84" s="1"/>
      <c r="B84" s="1"/>
      <c r="C84" s="1"/>
      <c r="D84" s="1"/>
      <c r="E84" s="1"/>
      <c r="F84" s="7"/>
      <c r="G84" s="1"/>
      <c r="H84" s="1"/>
      <c r="I84" s="1"/>
      <c r="J84" s="1"/>
      <c r="K84" s="1"/>
      <c r="L84" s="1"/>
      <c r="M84" s="1"/>
    </row>
    <row r="85" spans="1:13" x14ac:dyDescent="0.25">
      <c r="A85" s="1"/>
      <c r="B85" s="1"/>
      <c r="C85" s="1"/>
      <c r="D85" s="1"/>
      <c r="E85" s="1"/>
      <c r="F85" s="7"/>
      <c r="G85" s="1"/>
      <c r="H85" s="1"/>
      <c r="I85" s="1"/>
      <c r="J85" s="1"/>
      <c r="K85" s="1"/>
      <c r="L85" s="1"/>
      <c r="M85" s="1"/>
    </row>
    <row r="86" spans="1:13" x14ac:dyDescent="0.25">
      <c r="A86" s="1"/>
      <c r="B86" s="1"/>
      <c r="C86" s="1"/>
      <c r="D86" s="1"/>
      <c r="E86" s="1"/>
      <c r="F86" s="7"/>
      <c r="G86" s="1"/>
      <c r="H86" s="1"/>
      <c r="I86" s="1"/>
      <c r="J86" s="1"/>
      <c r="K86" s="1"/>
      <c r="L86" s="1"/>
      <c r="M86" s="1"/>
    </row>
    <row r="87" spans="1:13" x14ac:dyDescent="0.25">
      <c r="A87" s="1"/>
      <c r="B87" s="1"/>
      <c r="C87" s="1"/>
      <c r="D87" s="1"/>
      <c r="E87" s="1"/>
      <c r="F87" s="7"/>
      <c r="G87" s="1"/>
      <c r="H87" s="1"/>
      <c r="I87" s="1"/>
      <c r="J87" s="1"/>
      <c r="K87" s="1"/>
      <c r="L87" s="1"/>
      <c r="M87" s="1"/>
    </row>
    <row r="88" spans="1:13" x14ac:dyDescent="0.25">
      <c r="A88" s="1"/>
      <c r="B88" s="1"/>
      <c r="C88" s="1"/>
      <c r="D88" s="1"/>
      <c r="E88" s="1"/>
      <c r="F88" s="7"/>
      <c r="G88" s="1"/>
      <c r="H88" s="1"/>
      <c r="I88" s="1"/>
      <c r="J88" s="1"/>
      <c r="K88" s="1"/>
      <c r="L88" s="1"/>
      <c r="M88" s="1"/>
    </row>
    <row r="89" spans="1:13" x14ac:dyDescent="0.25">
      <c r="A89" s="1"/>
      <c r="B89" s="1"/>
      <c r="C89" s="1"/>
      <c r="D89" s="1"/>
      <c r="E89" s="1"/>
      <c r="F89" s="7"/>
      <c r="G89" s="1"/>
      <c r="H89" s="1"/>
      <c r="I89" s="1"/>
      <c r="J89" s="1"/>
      <c r="K89" s="1"/>
      <c r="L89" s="1"/>
      <c r="M89" s="1"/>
    </row>
    <row r="90" spans="1:13" x14ac:dyDescent="0.25">
      <c r="A90" s="1"/>
      <c r="B90" s="1"/>
      <c r="C90" s="1"/>
      <c r="D90" s="1"/>
      <c r="E90" s="1"/>
      <c r="F90" s="7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1"/>
      <c r="C91" s="1"/>
      <c r="D91" s="1"/>
      <c r="E91" s="1"/>
      <c r="F91" s="7"/>
      <c r="G91" s="1"/>
      <c r="H91" s="1"/>
      <c r="I91" s="1"/>
      <c r="J91" s="1"/>
      <c r="K91" s="1"/>
      <c r="L91" s="1"/>
      <c r="M91" s="1"/>
    </row>
    <row r="92" spans="1:13" x14ac:dyDescent="0.25">
      <c r="A92" s="1"/>
      <c r="B92" s="1"/>
      <c r="C92" s="1"/>
      <c r="D92" s="1"/>
      <c r="E92" s="1"/>
      <c r="F92" s="7"/>
      <c r="G92" s="1"/>
      <c r="H92" s="1"/>
      <c r="I92" s="1"/>
      <c r="J92" s="1"/>
      <c r="K92" s="1"/>
      <c r="L92" s="1"/>
      <c r="M92" s="1"/>
    </row>
    <row r="93" spans="1:13" x14ac:dyDescent="0.25">
      <c r="A93" s="1"/>
      <c r="B93" s="1"/>
      <c r="C93" s="1"/>
      <c r="D93" s="1"/>
      <c r="E93" s="1"/>
      <c r="F93" s="7"/>
      <c r="G93" s="1"/>
      <c r="H93" s="1"/>
      <c r="I93" s="1"/>
      <c r="J93" s="1"/>
      <c r="K93" s="1"/>
      <c r="L93" s="1"/>
      <c r="M93" s="1"/>
    </row>
    <row r="94" spans="1:13" x14ac:dyDescent="0.25">
      <c r="A94" s="1"/>
      <c r="B94" s="1"/>
      <c r="C94" s="1"/>
      <c r="D94" s="1"/>
      <c r="E94" s="1"/>
      <c r="F94" s="7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7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7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7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7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7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7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7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7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7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7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7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7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7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7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7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7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7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7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7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7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7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7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7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7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7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7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7"/>
      <c r="G121" s="1"/>
      <c r="H121" s="1"/>
      <c r="I121" s="1"/>
      <c r="J121" s="1"/>
      <c r="K121" s="1"/>
      <c r="L121" s="1"/>
      <c r="M121" s="1"/>
    </row>
    <row r="122" spans="1:13" x14ac:dyDescent="0.25">
      <c r="A122" s="1"/>
      <c r="B122" s="1"/>
      <c r="C122" s="1"/>
      <c r="D122" s="1"/>
      <c r="E122" s="1"/>
      <c r="F122" s="7"/>
      <c r="G122" s="1"/>
      <c r="H122" s="1"/>
      <c r="I122" s="1"/>
      <c r="J122" s="1"/>
      <c r="K122" s="1"/>
      <c r="L122" s="1"/>
      <c r="M122" s="1"/>
    </row>
    <row r="123" spans="1:13" x14ac:dyDescent="0.25">
      <c r="A123" s="1"/>
      <c r="B123" s="1"/>
      <c r="C123" s="1"/>
      <c r="D123" s="1"/>
      <c r="E123" s="1"/>
      <c r="F123" s="7"/>
      <c r="G123" s="1"/>
      <c r="H123" s="1"/>
      <c r="I123" s="1"/>
      <c r="J123" s="1"/>
      <c r="K123" s="1"/>
      <c r="L123" s="1"/>
      <c r="M123" s="1"/>
    </row>
    <row r="124" spans="1:13" x14ac:dyDescent="0.25">
      <c r="A124" s="1"/>
      <c r="B124" s="1"/>
      <c r="C124" s="1"/>
      <c r="D124" s="1"/>
      <c r="E124" s="1"/>
      <c r="F124" s="7"/>
      <c r="G124" s="1"/>
      <c r="H124" s="1"/>
      <c r="I124" s="1"/>
      <c r="J124" s="1"/>
      <c r="K124" s="1"/>
      <c r="L124" s="1"/>
      <c r="M124" s="1"/>
    </row>
    <row r="125" spans="1:13" x14ac:dyDescent="0.25">
      <c r="A125" s="1"/>
      <c r="B125" s="1"/>
      <c r="C125" s="1"/>
      <c r="D125" s="1"/>
      <c r="E125" s="1"/>
      <c r="F125" s="7"/>
      <c r="G125" s="1"/>
      <c r="H125" s="1"/>
      <c r="I125" s="1"/>
      <c r="J125" s="1"/>
      <c r="K125" s="1"/>
      <c r="L125" s="1"/>
      <c r="M125" s="1"/>
    </row>
    <row r="126" spans="1:13" x14ac:dyDescent="0.25">
      <c r="A126" s="1"/>
      <c r="B126" s="1"/>
      <c r="C126" s="1"/>
      <c r="D126" s="1"/>
      <c r="E126" s="1"/>
      <c r="F126" s="7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1"/>
      <c r="F127" s="7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1"/>
      <c r="F128" s="7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1"/>
      <c r="F129" s="7"/>
      <c r="G129" s="1"/>
      <c r="H129" s="1"/>
      <c r="I129" s="1"/>
      <c r="J129" s="1"/>
      <c r="K129" s="1"/>
      <c r="L129" s="1"/>
      <c r="M129" s="1"/>
    </row>
    <row r="130" spans="1:13" x14ac:dyDescent="0.25">
      <c r="A130" s="1"/>
      <c r="B130" s="1"/>
      <c r="C130" s="1"/>
      <c r="D130" s="1"/>
      <c r="E130" s="1"/>
      <c r="F130" s="7"/>
      <c r="G130" s="1"/>
      <c r="H130" s="1"/>
      <c r="I130" s="1"/>
      <c r="J130" s="1"/>
      <c r="K130" s="1"/>
      <c r="L130" s="1"/>
      <c r="M130" s="1"/>
    </row>
    <row r="131" spans="1:13" x14ac:dyDescent="0.25">
      <c r="A131" s="1"/>
      <c r="B131" s="1"/>
      <c r="C131" s="1"/>
      <c r="D131" s="1"/>
      <c r="E131" s="1"/>
      <c r="F131" s="7"/>
      <c r="G131" s="1"/>
      <c r="H131" s="1"/>
      <c r="I131" s="1"/>
      <c r="J131" s="1"/>
      <c r="K131" s="1"/>
      <c r="L131" s="1"/>
      <c r="M131" s="1"/>
    </row>
    <row r="132" spans="1:13" x14ac:dyDescent="0.25">
      <c r="A132" s="1"/>
      <c r="B132" s="1"/>
      <c r="C132" s="1"/>
      <c r="D132" s="1"/>
      <c r="E132" s="1"/>
      <c r="F132" s="7"/>
      <c r="G132" s="1"/>
      <c r="H132" s="1"/>
      <c r="I132" s="1"/>
      <c r="J132" s="1"/>
      <c r="K132" s="1"/>
      <c r="L132" s="1"/>
      <c r="M132" s="1"/>
    </row>
    <row r="133" spans="1:13" x14ac:dyDescent="0.25">
      <c r="A133" s="1"/>
      <c r="B133" s="1"/>
      <c r="C133" s="1"/>
      <c r="D133" s="1"/>
      <c r="E133" s="1"/>
      <c r="F133" s="7"/>
      <c r="G133" s="1"/>
      <c r="H133" s="1"/>
      <c r="I133" s="1"/>
      <c r="J133" s="1"/>
      <c r="K133" s="1"/>
      <c r="L133" s="1"/>
      <c r="M133" s="1"/>
    </row>
    <row r="134" spans="1:13" x14ac:dyDescent="0.25">
      <c r="A134" s="1"/>
      <c r="B134" s="1"/>
      <c r="C134" s="1"/>
      <c r="D134" s="1"/>
      <c r="E134" s="1"/>
      <c r="F134" s="7"/>
      <c r="G134" s="1"/>
      <c r="H134" s="1"/>
      <c r="I134" s="1"/>
      <c r="J134" s="1"/>
      <c r="K134" s="1"/>
      <c r="L134" s="1"/>
      <c r="M134" s="1"/>
    </row>
    <row r="135" spans="1:13" x14ac:dyDescent="0.25">
      <c r="A135" s="1"/>
      <c r="B135" s="1"/>
      <c r="C135" s="1"/>
      <c r="D135" s="1"/>
      <c r="E135" s="1"/>
      <c r="F135" s="7"/>
      <c r="G135" s="1"/>
      <c r="H135" s="1"/>
      <c r="I135" s="1"/>
      <c r="J135" s="1"/>
      <c r="K135" s="1"/>
      <c r="L135" s="1"/>
      <c r="M135" s="1"/>
    </row>
    <row r="136" spans="1:13" x14ac:dyDescent="0.25">
      <c r="A136" s="1"/>
      <c r="B136" s="1"/>
      <c r="C136" s="1"/>
      <c r="D136" s="1"/>
      <c r="E136" s="1"/>
      <c r="F136" s="7"/>
      <c r="G136" s="1"/>
      <c r="H136" s="1"/>
      <c r="I136" s="1"/>
      <c r="J136" s="1"/>
      <c r="K136" s="1"/>
      <c r="L136" s="1"/>
      <c r="M136" s="1"/>
    </row>
    <row r="137" spans="1:13" x14ac:dyDescent="0.25">
      <c r="A137" s="1"/>
      <c r="B137" s="1"/>
      <c r="C137" s="1"/>
      <c r="D137" s="1"/>
      <c r="E137" s="1"/>
      <c r="F137" s="7"/>
      <c r="G137" s="1"/>
      <c r="H137" s="1"/>
      <c r="I137" s="1"/>
      <c r="J137" s="1"/>
      <c r="K137" s="1"/>
      <c r="L137" s="1"/>
      <c r="M137" s="1"/>
    </row>
    <row r="138" spans="1:13" x14ac:dyDescent="0.25">
      <c r="A138" s="1"/>
      <c r="B138" s="1"/>
      <c r="C138" s="1"/>
      <c r="D138" s="1"/>
      <c r="E138" s="1"/>
      <c r="F138" s="7"/>
      <c r="G138" s="1"/>
      <c r="H138" s="1"/>
      <c r="I138" s="1"/>
      <c r="J138" s="1"/>
      <c r="K138" s="1"/>
      <c r="L138" s="1"/>
      <c r="M138" s="1"/>
    </row>
    <row r="139" spans="1:13" x14ac:dyDescent="0.25">
      <c r="A139" s="1"/>
      <c r="B139" s="1"/>
      <c r="C139" s="1"/>
      <c r="D139" s="1"/>
      <c r="E139" s="1"/>
      <c r="F139" s="7"/>
      <c r="G139" s="1"/>
      <c r="H139" s="1"/>
      <c r="I139" s="1"/>
      <c r="J139" s="1"/>
      <c r="K139" s="1"/>
      <c r="L139" s="1"/>
      <c r="M139" s="1"/>
    </row>
    <row r="140" spans="1:13" x14ac:dyDescent="0.25">
      <c r="A140" s="1"/>
      <c r="B140" s="1"/>
      <c r="C140" s="1"/>
      <c r="D140" s="1"/>
      <c r="E140" s="1"/>
      <c r="F140" s="7"/>
      <c r="G140" s="1"/>
      <c r="H140" s="1"/>
      <c r="I140" s="1"/>
      <c r="J140" s="1"/>
      <c r="K140" s="1"/>
      <c r="L140" s="1"/>
      <c r="M140" s="1"/>
    </row>
    <row r="141" spans="1:13" x14ac:dyDescent="0.25">
      <c r="A141" s="1"/>
      <c r="B141" s="1"/>
      <c r="C141" s="1"/>
      <c r="D141" s="1"/>
      <c r="E141" s="1"/>
      <c r="F141" s="7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B142" s="1"/>
      <c r="C142" s="1"/>
      <c r="D142" s="1"/>
      <c r="E142" s="1"/>
      <c r="F142" s="7"/>
      <c r="G142" s="1"/>
      <c r="H142" s="1"/>
      <c r="I142" s="1"/>
      <c r="J142" s="1"/>
      <c r="K142" s="1"/>
      <c r="L142" s="1"/>
      <c r="M142" s="1"/>
    </row>
    <row r="143" spans="1:13" x14ac:dyDescent="0.25">
      <c r="A143" s="1"/>
      <c r="B143" s="1"/>
      <c r="C143" s="1"/>
      <c r="D143" s="1"/>
      <c r="E143" s="1"/>
      <c r="F143" s="7"/>
      <c r="G143" s="1"/>
      <c r="H143" s="1"/>
      <c r="I143" s="1"/>
      <c r="J143" s="1"/>
      <c r="K143" s="1"/>
      <c r="L143" s="1"/>
      <c r="M143" s="1"/>
    </row>
    <row r="144" spans="1:13" x14ac:dyDescent="0.25">
      <c r="A144" s="1"/>
      <c r="B144" s="1"/>
      <c r="C144" s="1"/>
      <c r="D144" s="1"/>
      <c r="E144" s="1"/>
      <c r="F144" s="7"/>
      <c r="G144" s="1"/>
      <c r="H144" s="1"/>
      <c r="I144" s="1"/>
      <c r="J144" s="1"/>
      <c r="K144" s="1"/>
      <c r="L144" s="1"/>
      <c r="M144" s="1"/>
    </row>
    <row r="145" spans="1:13" x14ac:dyDescent="0.25">
      <c r="A145" s="1"/>
      <c r="B145" s="1"/>
      <c r="C145" s="1"/>
      <c r="D145" s="1"/>
      <c r="E145" s="1"/>
      <c r="F145" s="7"/>
      <c r="G145" s="1"/>
      <c r="H145" s="1"/>
      <c r="I145" s="1"/>
      <c r="J145" s="1"/>
      <c r="K145" s="1"/>
      <c r="L145" s="1"/>
      <c r="M145" s="1"/>
    </row>
    <row r="146" spans="1:13" x14ac:dyDescent="0.25">
      <c r="A146" s="1"/>
      <c r="B146" s="1"/>
      <c r="C146" s="1"/>
      <c r="D146" s="1"/>
      <c r="E146" s="1"/>
      <c r="F146" s="7"/>
      <c r="G146" s="1"/>
      <c r="H146" s="1"/>
      <c r="I146" s="1"/>
      <c r="J146" s="1"/>
      <c r="K146" s="1"/>
      <c r="L146" s="1"/>
      <c r="M146" s="1"/>
    </row>
    <row r="147" spans="1:13" x14ac:dyDescent="0.25">
      <c r="A147" s="1"/>
      <c r="B147" s="1"/>
      <c r="C147" s="1"/>
      <c r="D147" s="1"/>
      <c r="E147" s="1"/>
      <c r="F147" s="7"/>
      <c r="G147" s="1"/>
      <c r="H147" s="1"/>
      <c r="I147" s="1"/>
      <c r="J147" s="1"/>
      <c r="K147" s="1"/>
      <c r="L147" s="1"/>
      <c r="M147" s="1"/>
    </row>
    <row r="148" spans="1:13" x14ac:dyDescent="0.25">
      <c r="A148" s="1"/>
      <c r="B148" s="1"/>
      <c r="C148" s="1"/>
      <c r="D148" s="1"/>
      <c r="E148" s="1"/>
      <c r="F148" s="7"/>
      <c r="G148" s="1"/>
      <c r="H148" s="1"/>
      <c r="I148" s="1"/>
      <c r="J148" s="1"/>
      <c r="K148" s="1"/>
      <c r="L148" s="1"/>
      <c r="M148" s="1"/>
    </row>
    <row r="149" spans="1:13" x14ac:dyDescent="0.25">
      <c r="A149" s="1"/>
      <c r="B149" s="1"/>
      <c r="C149" s="1"/>
      <c r="D149" s="1"/>
      <c r="E149" s="1"/>
      <c r="F149" s="7"/>
      <c r="G149" s="1"/>
      <c r="H149" s="1"/>
      <c r="I149" s="1"/>
      <c r="J149" s="1"/>
      <c r="K149" s="1"/>
      <c r="L149" s="1"/>
      <c r="M149" s="1"/>
    </row>
    <row r="150" spans="1:13" x14ac:dyDescent="0.25">
      <c r="A150" s="1"/>
      <c r="B150" s="1"/>
      <c r="C150" s="1"/>
      <c r="D150" s="1"/>
      <c r="E150" s="1"/>
      <c r="F150" s="7"/>
      <c r="G150" s="1"/>
      <c r="H150" s="1"/>
      <c r="I150" s="1"/>
      <c r="J150" s="1"/>
      <c r="K150" s="1"/>
      <c r="L150" s="1"/>
      <c r="M150" s="1"/>
    </row>
    <row r="151" spans="1:13" x14ac:dyDescent="0.25">
      <c r="A151" s="1"/>
      <c r="B151" s="1"/>
      <c r="C151" s="1"/>
      <c r="D151" s="1"/>
      <c r="E151" s="1"/>
      <c r="F151" s="7"/>
      <c r="G151" s="1"/>
      <c r="H151" s="1"/>
      <c r="I151" s="1"/>
      <c r="J151" s="1"/>
      <c r="K151" s="1"/>
      <c r="L151" s="1"/>
      <c r="M151" s="1"/>
    </row>
    <row r="152" spans="1:13" x14ac:dyDescent="0.25">
      <c r="A152" s="1"/>
      <c r="B152" s="1"/>
      <c r="C152" s="1"/>
      <c r="D152" s="1"/>
      <c r="E152" s="1"/>
      <c r="F152" s="7"/>
      <c r="G152" s="1"/>
      <c r="H152" s="1"/>
      <c r="I152" s="1"/>
      <c r="J152" s="1"/>
      <c r="K152" s="1"/>
      <c r="L152" s="1"/>
      <c r="M152" s="1"/>
    </row>
    <row r="153" spans="1:13" x14ac:dyDescent="0.25">
      <c r="A153" s="1"/>
      <c r="B153" s="1"/>
      <c r="C153" s="1"/>
      <c r="D153" s="1"/>
      <c r="E153" s="1"/>
      <c r="F153" s="7"/>
      <c r="G153" s="1"/>
      <c r="H153" s="1"/>
      <c r="I153" s="1"/>
      <c r="J153" s="1"/>
      <c r="K153" s="1"/>
      <c r="L153" s="1"/>
      <c r="M153" s="1"/>
    </row>
    <row r="154" spans="1:13" x14ac:dyDescent="0.25">
      <c r="A154" s="1"/>
      <c r="B154" s="1"/>
      <c r="C154" s="1"/>
      <c r="D154" s="1"/>
      <c r="E154" s="1"/>
      <c r="F154" s="7"/>
      <c r="G154" s="1"/>
      <c r="H154" s="1"/>
      <c r="I154" s="1"/>
      <c r="J154" s="1"/>
      <c r="K154" s="1"/>
      <c r="L154" s="1"/>
      <c r="M154" s="1"/>
    </row>
    <row r="155" spans="1:13" x14ac:dyDescent="0.25">
      <c r="A155" s="1"/>
      <c r="B155" s="1"/>
      <c r="C155" s="1"/>
      <c r="D155" s="1"/>
      <c r="E155" s="1"/>
      <c r="F155" s="7"/>
      <c r="G155" s="1"/>
      <c r="H155" s="1"/>
      <c r="I155" s="1"/>
      <c r="J155" s="1"/>
      <c r="K155" s="1"/>
      <c r="L155" s="1"/>
      <c r="M155" s="1"/>
    </row>
    <row r="156" spans="1:13" x14ac:dyDescent="0.25">
      <c r="A156" s="1"/>
      <c r="B156" s="1"/>
      <c r="C156" s="1"/>
      <c r="D156" s="1"/>
      <c r="E156" s="1"/>
      <c r="F156" s="7"/>
      <c r="G156" s="1"/>
      <c r="H156" s="1"/>
      <c r="I156" s="1"/>
      <c r="J156" s="1"/>
      <c r="K156" s="1"/>
      <c r="L156" s="1"/>
      <c r="M156" s="1"/>
    </row>
    <row r="157" spans="1:13" x14ac:dyDescent="0.25">
      <c r="A157" s="1"/>
      <c r="B157" s="1"/>
      <c r="C157" s="1"/>
      <c r="D157" s="1"/>
      <c r="E157" s="1"/>
      <c r="F157" s="7"/>
      <c r="G157" s="1"/>
      <c r="H157" s="1"/>
      <c r="I157" s="1"/>
      <c r="J157" s="1"/>
      <c r="K157" s="1"/>
      <c r="L157" s="1"/>
      <c r="M157" s="1"/>
    </row>
    <row r="158" spans="1:13" x14ac:dyDescent="0.25">
      <c r="A158" s="1"/>
      <c r="B158" s="1"/>
      <c r="C158" s="1"/>
      <c r="D158" s="1"/>
      <c r="E158" s="1"/>
      <c r="F158" s="7"/>
      <c r="G158" s="1"/>
      <c r="H158" s="1"/>
      <c r="I158" s="1"/>
      <c r="J158" s="1"/>
      <c r="K158" s="1"/>
      <c r="L158" s="1"/>
      <c r="M158" s="1"/>
    </row>
    <row r="159" spans="1:13" x14ac:dyDescent="0.25">
      <c r="A159" s="1"/>
      <c r="B159" s="1"/>
      <c r="C159" s="1"/>
      <c r="D159" s="1"/>
      <c r="E159" s="1"/>
      <c r="F159" s="7"/>
      <c r="G159" s="1"/>
      <c r="H159" s="1"/>
      <c r="I159" s="1"/>
      <c r="J159" s="1"/>
      <c r="K159" s="1"/>
      <c r="L159" s="1"/>
      <c r="M159" s="1"/>
    </row>
    <row r="160" spans="1:13" x14ac:dyDescent="0.25">
      <c r="A160" s="1"/>
      <c r="B160" s="1"/>
      <c r="C160" s="1"/>
      <c r="D160" s="1"/>
      <c r="E160" s="1"/>
      <c r="F160" s="7"/>
      <c r="G160" s="1"/>
      <c r="H160" s="1"/>
      <c r="I160" s="1"/>
      <c r="J160" s="1"/>
      <c r="K160" s="1"/>
      <c r="L160" s="1"/>
      <c r="M160" s="1"/>
    </row>
    <row r="161" spans="1:13" x14ac:dyDescent="0.25">
      <c r="A161" s="1"/>
      <c r="B161" s="1"/>
      <c r="C161" s="1"/>
      <c r="D161" s="1"/>
      <c r="E161" s="1"/>
      <c r="F161" s="7"/>
      <c r="G161" s="1"/>
      <c r="H161" s="1"/>
      <c r="I161" s="1"/>
      <c r="J161" s="1"/>
      <c r="K161" s="1"/>
      <c r="L161" s="1"/>
      <c r="M161" s="1"/>
    </row>
    <row r="162" spans="1:13" x14ac:dyDescent="0.25">
      <c r="A162" s="1"/>
      <c r="B162" s="1"/>
      <c r="C162" s="1"/>
      <c r="D162" s="1"/>
      <c r="E162" s="1"/>
      <c r="F162" s="7"/>
      <c r="G162" s="1"/>
      <c r="H162" s="1"/>
      <c r="I162" s="1"/>
      <c r="J162" s="1"/>
      <c r="K162" s="1"/>
      <c r="L162" s="1"/>
      <c r="M162" s="1"/>
    </row>
    <row r="163" spans="1:13" x14ac:dyDescent="0.25">
      <c r="A163" s="1"/>
      <c r="B163" s="1"/>
      <c r="C163" s="1"/>
      <c r="D163" s="1"/>
      <c r="E163" s="1"/>
      <c r="F163" s="7"/>
      <c r="G163" s="1"/>
      <c r="H163" s="1"/>
      <c r="I163" s="1"/>
      <c r="J163" s="1"/>
      <c r="K163" s="1"/>
      <c r="L163" s="1"/>
      <c r="M163" s="1"/>
    </row>
    <row r="164" spans="1:13" x14ac:dyDescent="0.25">
      <c r="A164" s="1"/>
      <c r="B164" s="1"/>
      <c r="C164" s="1"/>
      <c r="D164" s="1"/>
      <c r="E164" s="1"/>
      <c r="F164" s="7"/>
      <c r="G164" s="1"/>
      <c r="H164" s="1"/>
      <c r="I164" s="1"/>
      <c r="J164" s="1"/>
      <c r="K164" s="1"/>
      <c r="L164" s="1"/>
      <c r="M164" s="1"/>
    </row>
    <row r="165" spans="1:13" x14ac:dyDescent="0.25">
      <c r="A165" s="1"/>
      <c r="B165" s="1"/>
      <c r="C165" s="1"/>
      <c r="D165" s="1"/>
      <c r="E165" s="1"/>
      <c r="F165" s="7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B166" s="1"/>
      <c r="C166" s="1"/>
      <c r="D166" s="1"/>
      <c r="E166" s="1"/>
      <c r="F166" s="7"/>
      <c r="G166" s="1"/>
      <c r="H166" s="1"/>
      <c r="I166" s="1"/>
      <c r="J166" s="1"/>
      <c r="K166" s="1"/>
      <c r="L166" s="1"/>
      <c r="M166" s="1"/>
    </row>
    <row r="167" spans="1:13" x14ac:dyDescent="0.25">
      <c r="A167" s="1"/>
      <c r="B167" s="1"/>
      <c r="C167" s="1"/>
      <c r="D167" s="1"/>
      <c r="E167" s="1"/>
      <c r="F167" s="7"/>
      <c r="G167" s="1"/>
      <c r="H167" s="1"/>
      <c r="I167" s="1"/>
      <c r="J167" s="1"/>
      <c r="K167" s="1"/>
      <c r="L167" s="1"/>
      <c r="M167" s="1"/>
    </row>
    <row r="168" spans="1:13" x14ac:dyDescent="0.25">
      <c r="A168" s="1"/>
      <c r="B168" s="1"/>
      <c r="C168" s="1"/>
      <c r="D168" s="1"/>
      <c r="E168" s="1"/>
      <c r="F168" s="7"/>
      <c r="G168" s="1"/>
      <c r="H168" s="1"/>
      <c r="I168" s="1"/>
      <c r="J168" s="1"/>
      <c r="K168" s="1"/>
      <c r="L168" s="1"/>
      <c r="M168" s="1"/>
    </row>
    <row r="169" spans="1:13" x14ac:dyDescent="0.25">
      <c r="A169" s="1"/>
      <c r="B169" s="1"/>
      <c r="C169" s="1"/>
      <c r="D169" s="1"/>
      <c r="E169" s="1"/>
      <c r="F169" s="7"/>
      <c r="G169" s="1"/>
      <c r="H169" s="1"/>
      <c r="I169" s="1"/>
      <c r="J169" s="1"/>
      <c r="K169" s="1"/>
      <c r="L169" s="1"/>
      <c r="M169" s="1"/>
    </row>
    <row r="170" spans="1:13" x14ac:dyDescent="0.25">
      <c r="A170" s="1"/>
      <c r="B170" s="1"/>
      <c r="C170" s="1"/>
      <c r="D170" s="1"/>
      <c r="E170" s="1"/>
      <c r="F170" s="7"/>
      <c r="G170" s="1"/>
      <c r="H170" s="1"/>
      <c r="I170" s="1"/>
      <c r="J170" s="1"/>
      <c r="K170" s="1"/>
      <c r="L170" s="1"/>
      <c r="M170" s="1"/>
    </row>
    <row r="171" spans="1:13" x14ac:dyDescent="0.25">
      <c r="A171" s="1"/>
      <c r="B171" s="1"/>
      <c r="C171" s="1"/>
      <c r="D171" s="1"/>
      <c r="E171" s="1"/>
      <c r="F171" s="7"/>
      <c r="G171" s="1"/>
      <c r="H171" s="1"/>
      <c r="I171" s="1"/>
      <c r="J171" s="1"/>
      <c r="K171" s="1"/>
      <c r="L171" s="1"/>
      <c r="M171" s="1"/>
    </row>
    <row r="172" spans="1:13" x14ac:dyDescent="0.25">
      <c r="A172" s="1"/>
      <c r="B172" s="1"/>
      <c r="C172" s="1"/>
      <c r="D172" s="1"/>
      <c r="E172" s="1"/>
      <c r="F172" s="7"/>
      <c r="G172" s="1"/>
      <c r="H172" s="1"/>
      <c r="I172" s="1"/>
      <c r="J172" s="1"/>
      <c r="K172" s="1"/>
      <c r="L172" s="1"/>
      <c r="M172" s="1"/>
    </row>
    <row r="173" spans="1:13" x14ac:dyDescent="0.25">
      <c r="A173" s="1"/>
      <c r="B173" s="1"/>
      <c r="C173" s="1"/>
      <c r="D173" s="1"/>
      <c r="E173" s="1"/>
      <c r="F173" s="7"/>
      <c r="G173" s="1"/>
      <c r="H173" s="1"/>
      <c r="I173" s="1"/>
      <c r="J173" s="1"/>
      <c r="K173" s="1"/>
      <c r="L173" s="1"/>
      <c r="M173" s="1"/>
    </row>
  </sheetData>
  <mergeCells count="22">
    <mergeCell ref="A6:G6"/>
    <mergeCell ref="A5:G5"/>
    <mergeCell ref="A1:G1"/>
    <mergeCell ref="A2:G2"/>
    <mergeCell ref="A3:G3"/>
    <mergeCell ref="A4:D4"/>
    <mergeCell ref="E4:G4"/>
    <mergeCell ref="A10:E10"/>
    <mergeCell ref="F10:G10"/>
    <mergeCell ref="A11:E11"/>
    <mergeCell ref="F11:G11"/>
    <mergeCell ref="A12:E12"/>
    <mergeCell ref="F12:G12"/>
    <mergeCell ref="A16:E16"/>
    <mergeCell ref="F16:G16"/>
    <mergeCell ref="A18:G18"/>
    <mergeCell ref="A13:E13"/>
    <mergeCell ref="F13:G13"/>
    <mergeCell ref="A14:E14"/>
    <mergeCell ref="F14:G14"/>
    <mergeCell ref="A15:E15"/>
    <mergeCell ref="F15:G15"/>
  </mergeCells>
  <phoneticPr fontId="64" type="noConversion"/>
  <hyperlinks>
    <hyperlink ref="A6:G6" r:id="rId1" display="PLAN   ESTRATEGICO"/>
    <hyperlink ref="G8" r:id="rId2"/>
    <hyperlink ref="G9" r:id="rId3"/>
  </hyperlinks>
  <printOptions horizontalCentered="1" verticalCentered="1"/>
  <pageMargins left="0" right="0" top="0" bottom="0" header="0" footer="0"/>
  <pageSetup paperSize="9" scale="50" orientation="landscape" horizontalDpi="300" verticalDpi="300" r:id="rId4"/>
  <headerFooter alignWithMargins="0">
    <oddHeader>&amp;R&amp;G</oddHeader>
    <oddFooter>&amp;L&amp;P de &amp;N&amp;CCONAGOPARE GUAYAS&amp;RLiteral s.-Organismos seccionales resoluciones actas y planes de desarrollo</oddFooter>
  </headerFooter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95"/>
  <sheetViews>
    <sheetView zoomScale="90" zoomScaleNormal="90" workbookViewId="0">
      <selection activeCell="C37" sqref="C37:D37"/>
    </sheetView>
  </sheetViews>
  <sheetFormatPr baseColWidth="10" defaultColWidth="11.42578125" defaultRowHeight="15" x14ac:dyDescent="0.25"/>
  <cols>
    <col min="1" max="1" width="35.5703125" style="13" customWidth="1"/>
    <col min="2" max="2" width="46" style="13" customWidth="1"/>
    <col min="3" max="3" width="27.85546875" style="13" customWidth="1"/>
    <col min="4" max="4" width="30.85546875" style="13" customWidth="1"/>
    <col min="5" max="16384" width="11.42578125" style="13"/>
  </cols>
  <sheetData>
    <row r="1" spans="1:10" ht="37.5" customHeight="1" x14ac:dyDescent="0.25">
      <c r="A1" s="334" t="s">
        <v>138</v>
      </c>
      <c r="B1" s="334"/>
      <c r="C1" s="334"/>
      <c r="D1" s="334"/>
      <c r="E1" s="14"/>
      <c r="F1" s="14"/>
      <c r="G1" s="14"/>
      <c r="H1" s="14"/>
      <c r="I1" s="14"/>
      <c r="J1" s="14"/>
    </row>
    <row r="2" spans="1:10" s="68" customFormat="1" ht="26.25" customHeight="1" x14ac:dyDescent="0.3">
      <c r="A2" s="334" t="s">
        <v>205</v>
      </c>
      <c r="B2" s="334"/>
      <c r="C2" s="334"/>
      <c r="D2" s="334"/>
      <c r="E2" s="69"/>
      <c r="F2" s="69"/>
      <c r="G2" s="69"/>
      <c r="H2" s="69"/>
      <c r="I2" s="69"/>
      <c r="J2" s="69"/>
    </row>
    <row r="3" spans="1:10" ht="44.25" customHeight="1" x14ac:dyDescent="0.25">
      <c r="A3" s="67" t="s">
        <v>204</v>
      </c>
      <c r="B3" s="67" t="s">
        <v>203</v>
      </c>
      <c r="C3" s="67" t="s">
        <v>202</v>
      </c>
      <c r="D3" s="67" t="s">
        <v>201</v>
      </c>
      <c r="E3" s="14"/>
      <c r="F3" s="14"/>
      <c r="G3" s="14"/>
      <c r="H3" s="14"/>
      <c r="I3" s="14"/>
      <c r="J3" s="14"/>
    </row>
    <row r="4" spans="1:10" ht="22.5" customHeight="1" x14ac:dyDescent="0.25">
      <c r="A4" s="335" t="s">
        <v>200</v>
      </c>
      <c r="B4" s="337" t="s">
        <v>199</v>
      </c>
      <c r="C4" s="65" t="s">
        <v>198</v>
      </c>
      <c r="D4" s="339" t="s">
        <v>197</v>
      </c>
      <c r="E4" s="14"/>
      <c r="F4" s="14"/>
      <c r="G4" s="14"/>
      <c r="H4" s="14"/>
      <c r="I4" s="14"/>
      <c r="J4" s="14"/>
    </row>
    <row r="5" spans="1:10" ht="22.5" customHeight="1" x14ac:dyDescent="0.25">
      <c r="A5" s="336"/>
      <c r="B5" s="338"/>
      <c r="C5" s="65" t="s">
        <v>196</v>
      </c>
      <c r="D5" s="340"/>
      <c r="E5" s="14"/>
      <c r="F5" s="14"/>
      <c r="G5" s="14"/>
      <c r="H5" s="14"/>
      <c r="I5" s="14"/>
      <c r="J5" s="14"/>
    </row>
    <row r="6" spans="1:10" ht="36.75" customHeight="1" x14ac:dyDescent="0.25">
      <c r="A6" s="335" t="s">
        <v>195</v>
      </c>
      <c r="B6" s="337" t="s">
        <v>194</v>
      </c>
      <c r="C6" s="66" t="s">
        <v>193</v>
      </c>
      <c r="D6" s="339" t="s">
        <v>192</v>
      </c>
      <c r="E6" s="14"/>
      <c r="F6" s="14"/>
      <c r="G6" s="14"/>
      <c r="H6" s="14"/>
      <c r="I6" s="14"/>
      <c r="J6" s="14"/>
    </row>
    <row r="7" spans="1:10" ht="38.25" customHeight="1" x14ac:dyDescent="0.25">
      <c r="A7" s="336"/>
      <c r="B7" s="338"/>
      <c r="C7" s="66" t="s">
        <v>191</v>
      </c>
      <c r="D7" s="340"/>
      <c r="E7" s="14"/>
      <c r="F7" s="14"/>
      <c r="G7" s="14"/>
      <c r="H7" s="14"/>
      <c r="I7" s="14"/>
      <c r="J7" s="14"/>
    </row>
    <row r="8" spans="1:10" ht="29.25" customHeight="1" x14ac:dyDescent="0.25">
      <c r="A8" s="336"/>
      <c r="B8" s="337" t="s">
        <v>190</v>
      </c>
      <c r="C8" s="65" t="s">
        <v>189</v>
      </c>
      <c r="D8" s="339" t="s">
        <v>188</v>
      </c>
      <c r="E8" s="14"/>
      <c r="F8" s="14"/>
      <c r="G8" s="14"/>
      <c r="H8" s="14"/>
      <c r="I8" s="14"/>
      <c r="J8" s="14"/>
    </row>
    <row r="9" spans="1:10" ht="29.25" customHeight="1" x14ac:dyDescent="0.25">
      <c r="A9" s="336"/>
      <c r="B9" s="338"/>
      <c r="C9" s="65" t="s">
        <v>187</v>
      </c>
      <c r="D9" s="340"/>
      <c r="E9" s="14"/>
      <c r="F9" s="14"/>
      <c r="G9" s="14"/>
      <c r="H9" s="14"/>
      <c r="I9" s="14"/>
      <c r="J9" s="14"/>
    </row>
    <row r="10" spans="1:10" ht="29.25" customHeight="1" x14ac:dyDescent="0.25">
      <c r="A10" s="336"/>
      <c r="B10" s="337" t="s">
        <v>186</v>
      </c>
      <c r="C10" s="65" t="s">
        <v>185</v>
      </c>
      <c r="D10" s="339" t="s">
        <v>184</v>
      </c>
      <c r="E10" s="14"/>
      <c r="F10" s="14"/>
      <c r="G10" s="14"/>
      <c r="H10" s="14"/>
      <c r="I10" s="14"/>
      <c r="J10" s="14"/>
    </row>
    <row r="11" spans="1:10" ht="29.25" customHeight="1" x14ac:dyDescent="0.25">
      <c r="A11" s="336"/>
      <c r="B11" s="338"/>
      <c r="C11" s="65" t="s">
        <v>183</v>
      </c>
      <c r="D11" s="340"/>
      <c r="E11" s="14"/>
      <c r="F11" s="14"/>
      <c r="G11" s="14"/>
      <c r="H11" s="14"/>
      <c r="I11" s="14"/>
      <c r="J11" s="14"/>
    </row>
    <row r="12" spans="1:10" ht="24" customHeight="1" x14ac:dyDescent="0.25">
      <c r="A12" s="336"/>
      <c r="B12" s="337" t="s">
        <v>182</v>
      </c>
      <c r="C12" s="65" t="s">
        <v>181</v>
      </c>
      <c r="D12" s="339" t="s">
        <v>180</v>
      </c>
      <c r="E12" s="14"/>
      <c r="F12" s="14"/>
      <c r="G12" s="14"/>
      <c r="H12" s="14"/>
      <c r="I12" s="14"/>
      <c r="J12" s="14"/>
    </row>
    <row r="13" spans="1:10" ht="24" customHeight="1" x14ac:dyDescent="0.25">
      <c r="A13" s="336"/>
      <c r="B13" s="338"/>
      <c r="C13" s="65" t="s">
        <v>179</v>
      </c>
      <c r="D13" s="340"/>
      <c r="E13" s="14"/>
      <c r="F13" s="14"/>
      <c r="G13" s="14"/>
      <c r="H13" s="14"/>
      <c r="I13" s="14"/>
      <c r="J13" s="14"/>
    </row>
    <row r="14" spans="1:10" ht="24" customHeight="1" x14ac:dyDescent="0.25">
      <c r="A14" s="336"/>
      <c r="B14" s="337" t="s">
        <v>178</v>
      </c>
      <c r="C14" s="65" t="s">
        <v>147</v>
      </c>
      <c r="D14" s="339" t="s">
        <v>177</v>
      </c>
      <c r="E14" s="14"/>
      <c r="F14" s="14"/>
      <c r="G14" s="14"/>
      <c r="H14" s="14"/>
      <c r="I14" s="14"/>
      <c r="J14" s="14"/>
    </row>
    <row r="15" spans="1:10" ht="24" customHeight="1" x14ac:dyDescent="0.25">
      <c r="A15" s="336"/>
      <c r="B15" s="338"/>
      <c r="C15" s="65" t="s">
        <v>176</v>
      </c>
      <c r="D15" s="340"/>
      <c r="E15" s="14"/>
      <c r="F15" s="14"/>
      <c r="G15" s="14"/>
      <c r="H15" s="14"/>
      <c r="I15" s="14"/>
      <c r="J15" s="14"/>
    </row>
    <row r="16" spans="1:10" ht="24" customHeight="1" x14ac:dyDescent="0.25">
      <c r="A16" s="336"/>
      <c r="B16" s="337" t="s">
        <v>175</v>
      </c>
      <c r="C16" s="65" t="s">
        <v>143</v>
      </c>
      <c r="D16" s="339" t="s">
        <v>174</v>
      </c>
      <c r="E16" s="14"/>
      <c r="F16" s="14"/>
      <c r="G16" s="14"/>
      <c r="H16" s="14"/>
      <c r="I16" s="14"/>
      <c r="J16" s="14"/>
    </row>
    <row r="17" spans="1:10" ht="24" customHeight="1" x14ac:dyDescent="0.25">
      <c r="A17" s="336"/>
      <c r="B17" s="338"/>
      <c r="C17" s="65" t="s">
        <v>141</v>
      </c>
      <c r="D17" s="340"/>
      <c r="E17" s="14"/>
      <c r="F17" s="14"/>
      <c r="G17" s="14"/>
      <c r="H17" s="14"/>
      <c r="I17" s="14"/>
      <c r="J17" s="14"/>
    </row>
    <row r="18" spans="1:10" ht="24" customHeight="1" x14ac:dyDescent="0.25">
      <c r="A18" s="336"/>
      <c r="B18" s="337" t="s">
        <v>173</v>
      </c>
      <c r="C18" s="65" t="s">
        <v>172</v>
      </c>
      <c r="D18" s="339" t="s">
        <v>171</v>
      </c>
      <c r="E18" s="14"/>
      <c r="F18" s="14"/>
      <c r="G18" s="14"/>
      <c r="H18" s="14"/>
      <c r="I18" s="14"/>
      <c r="J18" s="14"/>
    </row>
    <row r="19" spans="1:10" ht="24" customHeight="1" x14ac:dyDescent="0.25">
      <c r="A19" s="336"/>
      <c r="B19" s="338"/>
      <c r="C19" s="65" t="s">
        <v>170</v>
      </c>
      <c r="D19" s="340"/>
      <c r="E19" s="14"/>
      <c r="F19" s="14"/>
      <c r="G19" s="14"/>
      <c r="H19" s="14"/>
      <c r="I19" s="14"/>
      <c r="J19" s="14"/>
    </row>
    <row r="20" spans="1:10" ht="36" customHeight="1" x14ac:dyDescent="0.25">
      <c r="A20" s="336"/>
      <c r="B20" s="337" t="s">
        <v>169</v>
      </c>
      <c r="C20" s="66" t="s">
        <v>168</v>
      </c>
      <c r="D20" s="339" t="s">
        <v>167</v>
      </c>
      <c r="E20" s="14"/>
      <c r="F20" s="14"/>
      <c r="G20" s="14"/>
      <c r="H20" s="14"/>
      <c r="I20" s="14"/>
      <c r="J20" s="14"/>
    </row>
    <row r="21" spans="1:10" ht="37.5" customHeight="1" x14ac:dyDescent="0.25">
      <c r="A21" s="336"/>
      <c r="B21" s="338"/>
      <c r="C21" s="65" t="s">
        <v>166</v>
      </c>
      <c r="D21" s="340"/>
      <c r="E21" s="14"/>
      <c r="F21" s="14"/>
      <c r="G21" s="14"/>
      <c r="H21" s="14"/>
      <c r="I21" s="14"/>
      <c r="J21" s="14"/>
    </row>
    <row r="22" spans="1:10" ht="24" customHeight="1" x14ac:dyDescent="0.25">
      <c r="A22" s="335" t="s">
        <v>165</v>
      </c>
      <c r="B22" s="337" t="s">
        <v>163</v>
      </c>
      <c r="C22" s="65" t="s">
        <v>164</v>
      </c>
      <c r="D22" s="339" t="s">
        <v>163</v>
      </c>
      <c r="E22" s="14"/>
      <c r="F22" s="14"/>
      <c r="G22" s="14"/>
      <c r="H22" s="14"/>
      <c r="I22" s="14"/>
      <c r="J22" s="14"/>
    </row>
    <row r="23" spans="1:10" ht="24" customHeight="1" x14ac:dyDescent="0.25">
      <c r="A23" s="336"/>
      <c r="B23" s="338"/>
      <c r="C23" s="65" t="s">
        <v>162</v>
      </c>
      <c r="D23" s="340"/>
      <c r="E23" s="14"/>
      <c r="F23" s="14"/>
      <c r="G23" s="14"/>
      <c r="H23" s="14"/>
      <c r="I23" s="14"/>
      <c r="J23" s="14"/>
    </row>
    <row r="24" spans="1:10" ht="24" customHeight="1" x14ac:dyDescent="0.25">
      <c r="A24" s="336"/>
      <c r="B24" s="337" t="s">
        <v>161</v>
      </c>
      <c r="C24" s="65" t="s">
        <v>160</v>
      </c>
      <c r="D24" s="339" t="s">
        <v>159</v>
      </c>
      <c r="E24" s="14"/>
      <c r="F24" s="14"/>
      <c r="G24" s="14"/>
      <c r="H24" s="14"/>
      <c r="I24" s="14"/>
      <c r="J24" s="14"/>
    </row>
    <row r="25" spans="1:10" ht="24" customHeight="1" x14ac:dyDescent="0.25">
      <c r="A25" s="336"/>
      <c r="B25" s="338"/>
      <c r="C25" s="65" t="s">
        <v>158</v>
      </c>
      <c r="D25" s="340"/>
      <c r="E25" s="14"/>
      <c r="F25" s="14"/>
      <c r="G25" s="14"/>
      <c r="H25" s="14"/>
      <c r="I25" s="14"/>
      <c r="J25" s="14"/>
    </row>
    <row r="26" spans="1:10" ht="24" customHeight="1" x14ac:dyDescent="0.25">
      <c r="A26" s="336"/>
      <c r="B26" s="337" t="s">
        <v>157</v>
      </c>
      <c r="C26" s="65" t="s">
        <v>156</v>
      </c>
      <c r="D26" s="339" t="s">
        <v>155</v>
      </c>
      <c r="E26" s="14"/>
      <c r="F26" s="14"/>
      <c r="G26" s="14"/>
      <c r="H26" s="14"/>
      <c r="I26" s="14"/>
      <c r="J26" s="14"/>
    </row>
    <row r="27" spans="1:10" ht="24" customHeight="1" x14ac:dyDescent="0.25">
      <c r="A27" s="336"/>
      <c r="B27" s="338"/>
      <c r="C27" s="65" t="s">
        <v>154</v>
      </c>
      <c r="D27" s="340"/>
      <c r="E27" s="14"/>
      <c r="F27" s="14"/>
      <c r="G27" s="14"/>
      <c r="H27" s="14"/>
      <c r="I27" s="14"/>
      <c r="J27" s="14"/>
    </row>
    <row r="28" spans="1:10" ht="22.5" customHeight="1" x14ac:dyDescent="0.25">
      <c r="A28" s="335" t="s">
        <v>153</v>
      </c>
      <c r="B28" s="337" t="s">
        <v>152</v>
      </c>
      <c r="C28" s="65" t="s">
        <v>151</v>
      </c>
      <c r="D28" s="339" t="s">
        <v>150</v>
      </c>
      <c r="E28" s="14"/>
      <c r="F28" s="14"/>
      <c r="G28" s="14"/>
      <c r="H28" s="14"/>
      <c r="I28" s="14"/>
      <c r="J28" s="14"/>
    </row>
    <row r="29" spans="1:10" ht="22.5" customHeight="1" x14ac:dyDescent="0.25">
      <c r="A29" s="336"/>
      <c r="B29" s="338"/>
      <c r="C29" s="65" t="s">
        <v>149</v>
      </c>
      <c r="D29" s="340"/>
      <c r="E29" s="14"/>
      <c r="F29" s="14"/>
      <c r="G29" s="14"/>
      <c r="H29" s="14"/>
      <c r="I29" s="14"/>
      <c r="J29" s="14"/>
    </row>
    <row r="30" spans="1:10" ht="31.5" customHeight="1" x14ac:dyDescent="0.25">
      <c r="A30" s="336"/>
      <c r="B30" s="337" t="s">
        <v>148</v>
      </c>
      <c r="C30" s="65" t="s">
        <v>147</v>
      </c>
      <c r="D30" s="339" t="s">
        <v>146</v>
      </c>
      <c r="E30" s="14"/>
      <c r="F30" s="14"/>
      <c r="G30" s="14"/>
      <c r="H30" s="14"/>
      <c r="I30" s="14"/>
      <c r="J30" s="14"/>
    </row>
    <row r="31" spans="1:10" ht="31.5" customHeight="1" x14ac:dyDescent="0.25">
      <c r="A31" s="336"/>
      <c r="B31" s="338"/>
      <c r="C31" s="65" t="s">
        <v>145</v>
      </c>
      <c r="D31" s="340"/>
      <c r="E31" s="14"/>
      <c r="F31" s="14"/>
      <c r="G31" s="14"/>
      <c r="H31" s="14"/>
      <c r="I31" s="14"/>
      <c r="J31" s="14"/>
    </row>
    <row r="32" spans="1:10" ht="31.5" customHeight="1" x14ac:dyDescent="0.25">
      <c r="A32" s="336"/>
      <c r="B32" s="337" t="s">
        <v>144</v>
      </c>
      <c r="C32" s="65" t="s">
        <v>143</v>
      </c>
      <c r="D32" s="339" t="s">
        <v>142</v>
      </c>
      <c r="E32" s="14"/>
      <c r="F32" s="14"/>
      <c r="G32" s="14"/>
      <c r="H32" s="14"/>
      <c r="I32" s="14"/>
      <c r="J32" s="14"/>
    </row>
    <row r="33" spans="1:10" ht="31.5" customHeight="1" x14ac:dyDescent="0.25">
      <c r="A33" s="336"/>
      <c r="B33" s="338"/>
      <c r="C33" s="65" t="s">
        <v>141</v>
      </c>
      <c r="D33" s="340"/>
      <c r="E33" s="14"/>
      <c r="F33" s="14"/>
      <c r="G33" s="14"/>
      <c r="H33" s="14"/>
      <c r="I33" s="14"/>
      <c r="J33" s="14"/>
    </row>
    <row r="34" spans="1:10" ht="24.95" customHeight="1" x14ac:dyDescent="0.25">
      <c r="A34" s="341" t="s">
        <v>1</v>
      </c>
      <c r="B34" s="341"/>
      <c r="C34" s="320">
        <f>Datos!B2</f>
        <v>44985</v>
      </c>
      <c r="D34" s="320"/>
      <c r="E34" s="14"/>
      <c r="F34" s="14"/>
      <c r="G34" s="14"/>
      <c r="H34" s="14"/>
      <c r="I34" s="14"/>
      <c r="J34" s="14"/>
    </row>
    <row r="35" spans="1:10" ht="24.95" customHeight="1" x14ac:dyDescent="0.25">
      <c r="A35" s="341" t="s">
        <v>2</v>
      </c>
      <c r="B35" s="341"/>
      <c r="C35" s="342" t="str">
        <f>Datos!B3</f>
        <v>MENSUAL</v>
      </c>
      <c r="D35" s="343"/>
      <c r="E35" s="14"/>
      <c r="F35" s="14"/>
      <c r="G35" s="14"/>
      <c r="H35" s="14"/>
      <c r="I35" s="14"/>
      <c r="J35" s="14"/>
    </row>
    <row r="36" spans="1:10" ht="24.95" customHeight="1" x14ac:dyDescent="0.25">
      <c r="A36" s="341" t="s">
        <v>140</v>
      </c>
      <c r="B36" s="341"/>
      <c r="C36" s="342" t="str">
        <f>Datos!B4</f>
        <v xml:space="preserve">DIRECCION ADMINISTRATIVA FINANCIERA </v>
      </c>
      <c r="D36" s="343"/>
      <c r="E36" s="14"/>
      <c r="F36" s="14"/>
      <c r="G36" s="14"/>
      <c r="H36" s="14"/>
      <c r="I36" s="14"/>
      <c r="J36" s="14"/>
    </row>
    <row r="37" spans="1:10" ht="24.95" customHeight="1" x14ac:dyDescent="0.25">
      <c r="A37" s="341" t="s">
        <v>139</v>
      </c>
      <c r="B37" s="341"/>
      <c r="C37" s="342" t="str">
        <f>Datos!B5</f>
        <v>ING. CHANGHUA PEDRO LAM RODRIGUEZ</v>
      </c>
      <c r="D37" s="343"/>
      <c r="E37" s="14"/>
      <c r="F37" s="14"/>
      <c r="G37" s="14"/>
      <c r="H37" s="14"/>
      <c r="I37" s="14"/>
      <c r="J37" s="14"/>
    </row>
    <row r="38" spans="1:10" ht="24.95" customHeight="1" x14ac:dyDescent="0.25">
      <c r="A38" s="341" t="s">
        <v>4</v>
      </c>
      <c r="B38" s="341"/>
      <c r="C38" s="342" t="str">
        <f>Datos!B6</f>
        <v>tesoreria@conagopareguayas.gob.ec</v>
      </c>
      <c r="D38" s="343"/>
      <c r="E38" s="14"/>
      <c r="F38" s="14"/>
      <c r="G38" s="14"/>
      <c r="H38" s="14"/>
      <c r="I38" s="14"/>
      <c r="J38" s="14"/>
    </row>
    <row r="39" spans="1:10" ht="24.95" customHeight="1" x14ac:dyDescent="0.25">
      <c r="A39" s="341" t="s">
        <v>5</v>
      </c>
      <c r="B39" s="341"/>
      <c r="C39" s="342" t="str">
        <f>Datos!B7</f>
        <v>042308077 EXTENSIÓN (103)</v>
      </c>
      <c r="D39" s="343"/>
      <c r="E39" s="14"/>
      <c r="F39" s="14"/>
      <c r="G39" s="14"/>
      <c r="H39" s="14"/>
      <c r="I39" s="14"/>
      <c r="J39" s="14"/>
    </row>
    <row r="40" spans="1:10" x14ac:dyDescent="0.25">
      <c r="A40" s="64"/>
      <c r="B40" s="64"/>
      <c r="C40" s="63"/>
      <c r="D40" s="63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x14ac:dyDescent="0.25">
      <c r="A160" s="14"/>
      <c r="B160" s="14"/>
      <c r="C160" s="14"/>
      <c r="D160" s="14"/>
    </row>
    <row r="161" spans="1:4" x14ac:dyDescent="0.25">
      <c r="A161" s="14"/>
      <c r="B161" s="14"/>
      <c r="C161" s="14"/>
      <c r="D161" s="14"/>
    </row>
    <row r="162" spans="1:4" x14ac:dyDescent="0.25">
      <c r="A162" s="14"/>
      <c r="B162" s="14"/>
      <c r="C162" s="14"/>
      <c r="D162" s="14"/>
    </row>
    <row r="163" spans="1:4" x14ac:dyDescent="0.25">
      <c r="A163" s="14"/>
      <c r="B163" s="14"/>
      <c r="C163" s="14"/>
      <c r="D163" s="14"/>
    </row>
    <row r="164" spans="1:4" x14ac:dyDescent="0.25">
      <c r="A164" s="14"/>
      <c r="B164" s="14"/>
      <c r="C164" s="14"/>
      <c r="D164" s="14"/>
    </row>
    <row r="165" spans="1:4" x14ac:dyDescent="0.25">
      <c r="A165" s="14"/>
      <c r="B165" s="14"/>
      <c r="C165" s="14"/>
      <c r="D165" s="14"/>
    </row>
    <row r="166" spans="1:4" x14ac:dyDescent="0.25">
      <c r="A166" s="14"/>
      <c r="B166" s="14"/>
      <c r="C166" s="14"/>
      <c r="D166" s="14"/>
    </row>
    <row r="167" spans="1:4" x14ac:dyDescent="0.25">
      <c r="A167" s="14"/>
      <c r="B167" s="14"/>
      <c r="C167" s="14"/>
      <c r="D167" s="14"/>
    </row>
    <row r="168" spans="1:4" x14ac:dyDescent="0.25">
      <c r="A168" s="14"/>
      <c r="B168" s="14"/>
      <c r="C168" s="14"/>
      <c r="D168" s="14"/>
    </row>
    <row r="169" spans="1:4" x14ac:dyDescent="0.25">
      <c r="A169" s="14"/>
      <c r="B169" s="14"/>
      <c r="C169" s="14"/>
      <c r="D169" s="14"/>
    </row>
    <row r="170" spans="1:4" x14ac:dyDescent="0.25">
      <c r="A170" s="14"/>
      <c r="B170" s="14"/>
      <c r="C170" s="14"/>
      <c r="D170" s="14"/>
    </row>
    <row r="171" spans="1:4" x14ac:dyDescent="0.25">
      <c r="A171" s="14"/>
      <c r="B171" s="14"/>
      <c r="C171" s="14"/>
      <c r="D171" s="14"/>
    </row>
    <row r="172" spans="1:4" x14ac:dyDescent="0.25">
      <c r="A172" s="14"/>
      <c r="B172" s="14"/>
      <c r="C172" s="14"/>
      <c r="D172" s="14"/>
    </row>
    <row r="173" spans="1:4" x14ac:dyDescent="0.25">
      <c r="A173" s="14"/>
      <c r="B173" s="14"/>
      <c r="C173" s="14"/>
      <c r="D173" s="14"/>
    </row>
    <row r="174" spans="1:4" x14ac:dyDescent="0.25">
      <c r="A174" s="14"/>
      <c r="B174" s="14"/>
      <c r="C174" s="14"/>
      <c r="D174" s="14"/>
    </row>
    <row r="175" spans="1:4" x14ac:dyDescent="0.25">
      <c r="A175" s="14"/>
      <c r="B175" s="14"/>
      <c r="C175" s="14"/>
      <c r="D175" s="14"/>
    </row>
    <row r="176" spans="1:4" x14ac:dyDescent="0.25">
      <c r="A176" s="14"/>
      <c r="B176" s="14"/>
      <c r="C176" s="14"/>
      <c r="D176" s="14"/>
    </row>
    <row r="177" spans="1:4" x14ac:dyDescent="0.25">
      <c r="A177" s="14"/>
      <c r="B177" s="14"/>
      <c r="C177" s="14"/>
      <c r="D177" s="14"/>
    </row>
    <row r="178" spans="1:4" x14ac:dyDescent="0.25">
      <c r="A178" s="14"/>
      <c r="B178" s="14"/>
      <c r="C178" s="14"/>
      <c r="D178" s="14"/>
    </row>
    <row r="179" spans="1:4" x14ac:dyDescent="0.25">
      <c r="A179" s="14"/>
      <c r="B179" s="14"/>
      <c r="C179" s="14"/>
      <c r="D179" s="14"/>
    </row>
    <row r="180" spans="1:4" x14ac:dyDescent="0.25">
      <c r="A180" s="14"/>
      <c r="B180" s="14"/>
      <c r="C180" s="14"/>
      <c r="D180" s="14"/>
    </row>
    <row r="181" spans="1:4" x14ac:dyDescent="0.25">
      <c r="A181" s="14"/>
      <c r="B181" s="14"/>
      <c r="C181" s="14"/>
      <c r="D181" s="14"/>
    </row>
    <row r="182" spans="1:4" x14ac:dyDescent="0.25">
      <c r="A182" s="14"/>
      <c r="B182" s="14"/>
      <c r="C182" s="14"/>
      <c r="D182" s="14"/>
    </row>
    <row r="183" spans="1:4" x14ac:dyDescent="0.25">
      <c r="A183" s="14"/>
      <c r="B183" s="14"/>
      <c r="C183" s="14"/>
      <c r="D183" s="14"/>
    </row>
    <row r="184" spans="1:4" x14ac:dyDescent="0.25">
      <c r="A184" s="14"/>
      <c r="B184" s="14"/>
      <c r="C184" s="14"/>
      <c r="D184" s="14"/>
    </row>
    <row r="185" spans="1:4" x14ac:dyDescent="0.25">
      <c r="A185" s="14"/>
      <c r="B185" s="14"/>
      <c r="C185" s="14"/>
      <c r="D185" s="14"/>
    </row>
    <row r="186" spans="1:4" x14ac:dyDescent="0.25">
      <c r="A186" s="14"/>
      <c r="B186" s="14"/>
      <c r="C186" s="14"/>
      <c r="D186" s="14"/>
    </row>
    <row r="187" spans="1:4" x14ac:dyDescent="0.25">
      <c r="A187" s="14"/>
      <c r="B187" s="14"/>
      <c r="C187" s="14"/>
      <c r="D187" s="14"/>
    </row>
    <row r="188" spans="1:4" x14ac:dyDescent="0.25">
      <c r="A188" s="14"/>
      <c r="B188" s="14"/>
      <c r="C188" s="14"/>
      <c r="D188" s="14"/>
    </row>
    <row r="189" spans="1:4" x14ac:dyDescent="0.25">
      <c r="A189" s="14"/>
      <c r="B189" s="14"/>
      <c r="C189" s="14"/>
      <c r="D189" s="14"/>
    </row>
    <row r="190" spans="1:4" x14ac:dyDescent="0.25">
      <c r="A190" s="14"/>
      <c r="B190" s="14"/>
      <c r="C190" s="14"/>
      <c r="D190" s="14"/>
    </row>
    <row r="191" spans="1:4" x14ac:dyDescent="0.25">
      <c r="A191" s="14"/>
      <c r="B191" s="14"/>
      <c r="C191" s="14"/>
      <c r="D191" s="14"/>
    </row>
    <row r="192" spans="1:4" x14ac:dyDescent="0.25">
      <c r="A192" s="14"/>
      <c r="B192" s="14"/>
      <c r="C192" s="14"/>
      <c r="D192" s="14"/>
    </row>
    <row r="193" spans="1:4" x14ac:dyDescent="0.25">
      <c r="A193" s="14"/>
      <c r="B193" s="14"/>
      <c r="C193" s="14"/>
      <c r="D193" s="14"/>
    </row>
    <row r="194" spans="1:4" x14ac:dyDescent="0.25">
      <c r="A194" s="14"/>
      <c r="B194" s="14"/>
      <c r="C194" s="14"/>
      <c r="D194" s="14"/>
    </row>
    <row r="195" spans="1:4" x14ac:dyDescent="0.25">
      <c r="A195" s="14"/>
      <c r="B195" s="14"/>
      <c r="C195" s="14"/>
      <c r="D195" s="14"/>
    </row>
  </sheetData>
  <mergeCells count="48">
    <mergeCell ref="A39:B39"/>
    <mergeCell ref="C39:D39"/>
    <mergeCell ref="A36:B36"/>
    <mergeCell ref="C36:D36"/>
    <mergeCell ref="A37:B37"/>
    <mergeCell ref="C37:D37"/>
    <mergeCell ref="A38:B38"/>
    <mergeCell ref="C38:D38"/>
    <mergeCell ref="A35:B35"/>
    <mergeCell ref="C35:D35"/>
    <mergeCell ref="A28:A33"/>
    <mergeCell ref="B28:B29"/>
    <mergeCell ref="D28:D29"/>
    <mergeCell ref="B30:B31"/>
    <mergeCell ref="D30:D31"/>
    <mergeCell ref="B32:B33"/>
    <mergeCell ref="D32:D33"/>
    <mergeCell ref="A34:B34"/>
    <mergeCell ref="C34:D34"/>
    <mergeCell ref="B20:B21"/>
    <mergeCell ref="D20:D21"/>
    <mergeCell ref="A22:A27"/>
    <mergeCell ref="B22:B23"/>
    <mergeCell ref="D22:D23"/>
    <mergeCell ref="B24:B25"/>
    <mergeCell ref="D24:D25"/>
    <mergeCell ref="B26:B27"/>
    <mergeCell ref="D26:D27"/>
    <mergeCell ref="A6:A21"/>
    <mergeCell ref="B6:B7"/>
    <mergeCell ref="D6:D7"/>
    <mergeCell ref="B8:B9"/>
    <mergeCell ref="D8:D9"/>
    <mergeCell ref="B16:B17"/>
    <mergeCell ref="D16:D17"/>
    <mergeCell ref="B18:B19"/>
    <mergeCell ref="D18:D19"/>
    <mergeCell ref="B10:B11"/>
    <mergeCell ref="D10:D11"/>
    <mergeCell ref="B12:B13"/>
    <mergeCell ref="D12:D13"/>
    <mergeCell ref="B14:B15"/>
    <mergeCell ref="D14:D15"/>
    <mergeCell ref="A1:D1"/>
    <mergeCell ref="A2:D2"/>
    <mergeCell ref="A4:A5"/>
    <mergeCell ref="B4:B5"/>
    <mergeCell ref="D4:D5"/>
  </mergeCells>
  <hyperlinks>
    <hyperlink ref="D6:D7" r:id="rId1" display="Ley Orgánica para la Promoción  del Trabajo Juvenil,  Regulación  Excepcional de la Jornada de Trabajo,  Cesantía y Seguro de Desempleo"/>
    <hyperlink ref="D4:D5" r:id="rId2" display="Constitución de la República"/>
    <hyperlink ref="D8:D9" r:id="rId3" display="https://www.asambleanacional.gob.ec/es/system/files/ro_ley_organica_para_la_justicia_laboral_y_reconocimiento_del_trabajo_en_el_hogar_ro_3er_supl_20-04-2015.pdf"/>
    <hyperlink ref="D10:D11" r:id="rId4" display="https://www.dpe.gob.ec/lotaip/pdfenero/JURIDICO/a2/a2_ley_org_con_part_ciud.pdf"/>
    <hyperlink ref="D12:D13" r:id="rId5" display="Ley Orgánica del Sistema Nacional de Contratación  Pública"/>
    <hyperlink ref="D14:D15" r:id="rId6" display="Ley Orgánica de Servicio Público"/>
    <hyperlink ref="D16:D17" r:id="rId7" display="https://www.dpe.gob.ec/wp-content/dpedocumentoslotaip/LOTAIPyReglamento-2015.pdf"/>
    <hyperlink ref="D18:D19" r:id="rId8" display="Contraloría General"/>
    <hyperlink ref="D20:D21" r:id="rId9" display="http://www.tfc.com.ec/uploads/noticia/adjunto/536/LEY_ORG%C3%81NICA_PARA_LA_OPTIMIZACI%C3%93N_Y_EFICIENCIA_DE_TR%C3%81MITES_ADMINISTRATIVOS.pdf"/>
    <hyperlink ref="D22:D23" r:id="rId10" display="Código del Trabajo"/>
    <hyperlink ref="D24:D25" r:id="rId11" display="Código Orgánico  de Coordinación Territorial,  Descentralización y Autonomía"/>
    <hyperlink ref="D26:D27" r:id="rId12" display="Código Orgánico  Administrativo"/>
    <hyperlink ref="D28:D29" r:id="rId13" display="https://www.presidencia.gob.ec/wp-content/uploads/downloads/2015/04/a2_4_reglamento_LOSNCP.pdf"/>
    <hyperlink ref="D30:D31" r:id="rId14" display="Reglamento a la LOSEP"/>
    <hyperlink ref="D32:D33" r:id="rId15" display="https://www.dpe.gob.ec/wp-content/dpedocumentoslotaip/LOTAIPyReglamento-2015.pdf"/>
  </hyperlinks>
  <printOptions horizontalCentered="1" verticalCentered="1"/>
  <pageMargins left="0" right="0" top="0" bottom="0" header="0" footer="0"/>
  <pageSetup paperSize="9" scale="50" fitToWidth="0" orientation="portrait" horizontalDpi="72" verticalDpi="72" r:id="rId16"/>
  <headerFooter alignWithMargins="0">
    <oddHeader>&amp;R&amp;G</oddHeader>
    <oddFooter>&amp;L&amp;P de &amp;N&amp;CCONAGOPARE GUAYAS&amp;RLiteral a2.- Base legal que rige a la institucion</oddFooter>
  </headerFooter>
  <legacyDrawingHF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71"/>
  <sheetViews>
    <sheetView zoomScaleNormal="100" workbookViewId="0">
      <selection activeCell="A11" sqref="A11:B11"/>
    </sheetView>
  </sheetViews>
  <sheetFormatPr baseColWidth="10" defaultColWidth="11.42578125" defaultRowHeight="15" x14ac:dyDescent="0.25"/>
  <cols>
    <col min="1" max="1" width="35.5703125" style="13" customWidth="1"/>
    <col min="2" max="2" width="18.7109375" style="13" customWidth="1"/>
    <col min="3" max="3" width="21.28515625" style="13" customWidth="1"/>
    <col min="4" max="4" width="29.85546875" style="13" customWidth="1"/>
    <col min="5" max="5" width="35" style="13" customWidth="1"/>
    <col min="6" max="16384" width="11.42578125" style="13"/>
  </cols>
  <sheetData>
    <row r="1" spans="1:10" ht="42" customHeight="1" x14ac:dyDescent="0.25">
      <c r="A1" s="334" t="s">
        <v>0</v>
      </c>
      <c r="B1" s="334"/>
      <c r="C1" s="334"/>
      <c r="D1" s="334"/>
      <c r="E1" s="14"/>
      <c r="F1" s="14"/>
      <c r="G1" s="14"/>
      <c r="H1" s="14"/>
      <c r="I1" s="14"/>
      <c r="J1" s="14"/>
    </row>
    <row r="2" spans="1:10" s="68" customFormat="1" ht="27.75" customHeight="1" x14ac:dyDescent="0.3">
      <c r="A2" s="334" t="s">
        <v>213</v>
      </c>
      <c r="B2" s="334"/>
      <c r="C2" s="334"/>
      <c r="D2" s="334"/>
      <c r="E2" s="69"/>
      <c r="F2" s="69"/>
      <c r="G2" s="69"/>
      <c r="H2" s="69"/>
      <c r="I2" s="69"/>
      <c r="J2" s="69"/>
    </row>
    <row r="3" spans="1:10" s="77" customFormat="1" ht="59.25" customHeight="1" x14ac:dyDescent="0.25">
      <c r="A3" s="67" t="s">
        <v>212</v>
      </c>
      <c r="B3" s="67" t="s">
        <v>211</v>
      </c>
      <c r="C3" s="67" t="s">
        <v>210</v>
      </c>
      <c r="D3" s="67" t="s">
        <v>209</v>
      </c>
      <c r="E3" s="78"/>
      <c r="F3" s="78"/>
      <c r="G3" s="78"/>
      <c r="H3" s="78"/>
      <c r="I3" s="78"/>
      <c r="J3" s="78"/>
    </row>
    <row r="4" spans="1:10" ht="59.25" customHeight="1" x14ac:dyDescent="0.25">
      <c r="A4" s="115" t="s">
        <v>527</v>
      </c>
      <c r="B4" s="115" t="s">
        <v>528</v>
      </c>
      <c r="C4" s="116">
        <v>44152</v>
      </c>
      <c r="D4" s="161" t="s">
        <v>526</v>
      </c>
      <c r="E4" s="14"/>
      <c r="F4" s="14"/>
      <c r="G4" s="14"/>
      <c r="H4" s="14"/>
      <c r="I4" s="14"/>
      <c r="J4" s="14"/>
    </row>
    <row r="5" spans="1:10" ht="59.25" customHeight="1" x14ac:dyDescent="0.25">
      <c r="A5" s="115" t="s">
        <v>379</v>
      </c>
      <c r="B5" s="115" t="s">
        <v>529</v>
      </c>
      <c r="C5" s="116">
        <v>41907</v>
      </c>
      <c r="D5" s="161" t="s">
        <v>526</v>
      </c>
      <c r="E5" s="14"/>
      <c r="F5" s="14"/>
      <c r="G5" s="14"/>
      <c r="H5" s="14"/>
      <c r="I5" s="14"/>
      <c r="J5" s="14"/>
    </row>
    <row r="6" spans="1:10" ht="59.25" customHeight="1" x14ac:dyDescent="0.25">
      <c r="A6" s="115" t="s">
        <v>524</v>
      </c>
      <c r="B6" s="115" t="s">
        <v>525</v>
      </c>
      <c r="C6" s="116">
        <v>41912</v>
      </c>
      <c r="D6" s="161" t="s">
        <v>526</v>
      </c>
      <c r="E6" s="14"/>
      <c r="F6" s="14"/>
      <c r="G6" s="14"/>
      <c r="H6" s="14"/>
      <c r="I6" s="14"/>
      <c r="J6" s="14"/>
    </row>
    <row r="7" spans="1:10" s="76" customFormat="1" ht="33" customHeight="1" x14ac:dyDescent="0.25">
      <c r="A7" s="345" t="s">
        <v>208</v>
      </c>
      <c r="B7" s="345"/>
      <c r="C7" s="345"/>
      <c r="D7" s="345"/>
      <c r="E7" s="70"/>
      <c r="F7" s="70"/>
      <c r="G7" s="70"/>
      <c r="H7" s="70"/>
      <c r="I7" s="70"/>
      <c r="J7" s="70"/>
    </row>
    <row r="8" spans="1:10" ht="39" customHeight="1" x14ac:dyDescent="0.25">
      <c r="A8" s="344" t="str">
        <f>Datos!B31</f>
        <v>No aplica, el CONAGOPARE GUAYAS no maneja Listado indice de información reservada</v>
      </c>
      <c r="B8" s="344"/>
      <c r="C8" s="344"/>
      <c r="D8" s="344"/>
      <c r="E8" s="14"/>
      <c r="F8" s="14"/>
      <c r="G8" s="14"/>
      <c r="H8" s="14"/>
      <c r="I8" s="14"/>
      <c r="J8" s="14"/>
    </row>
    <row r="9" spans="1:10" s="74" customFormat="1" ht="32.25" customHeight="1" x14ac:dyDescent="0.2">
      <c r="A9" s="341" t="s">
        <v>1</v>
      </c>
      <c r="B9" s="341"/>
      <c r="C9" s="320">
        <f>Datos!B2</f>
        <v>44985</v>
      </c>
      <c r="D9" s="320"/>
      <c r="E9" s="71"/>
      <c r="F9" s="71"/>
      <c r="G9" s="71"/>
      <c r="H9" s="71"/>
      <c r="I9" s="71"/>
      <c r="J9" s="71"/>
    </row>
    <row r="10" spans="1:10" s="74" customFormat="1" ht="32.25" customHeight="1" x14ac:dyDescent="0.2">
      <c r="A10" s="341" t="s">
        <v>2</v>
      </c>
      <c r="B10" s="341"/>
      <c r="C10" s="346" t="str">
        <f>Datos!B3</f>
        <v>MENSUAL</v>
      </c>
      <c r="D10" s="346"/>
      <c r="E10" s="75"/>
      <c r="F10" s="71"/>
      <c r="G10" s="71"/>
      <c r="H10" s="71"/>
      <c r="I10" s="71"/>
      <c r="J10" s="71"/>
    </row>
    <row r="11" spans="1:10" s="71" customFormat="1" ht="32.25" customHeight="1" x14ac:dyDescent="0.2">
      <c r="A11" s="341" t="s">
        <v>207</v>
      </c>
      <c r="B11" s="341"/>
      <c r="C11" s="346" t="str">
        <f>Datos!B4</f>
        <v xml:space="preserve">DIRECCION ADMINISTRATIVA FINANCIERA </v>
      </c>
      <c r="D11" s="346"/>
      <c r="E11" s="72"/>
    </row>
    <row r="12" spans="1:10" s="71" customFormat="1" ht="32.25" customHeight="1" x14ac:dyDescent="0.2">
      <c r="A12" s="341" t="s">
        <v>206</v>
      </c>
      <c r="B12" s="341"/>
      <c r="C12" s="346" t="str">
        <f>Datos!B5</f>
        <v>ING. CHANGHUA PEDRO LAM RODRIGUEZ</v>
      </c>
      <c r="D12" s="346"/>
      <c r="E12" s="72"/>
    </row>
    <row r="13" spans="1:10" s="71" customFormat="1" ht="32.25" customHeight="1" x14ac:dyDescent="0.2">
      <c r="A13" s="341" t="s">
        <v>4</v>
      </c>
      <c r="B13" s="341"/>
      <c r="C13" s="346" t="str">
        <f>Datos!B6</f>
        <v>tesoreria@conagopareguayas.gob.ec</v>
      </c>
      <c r="D13" s="346"/>
      <c r="E13" s="73"/>
    </row>
    <row r="14" spans="1:10" s="71" customFormat="1" ht="32.25" customHeight="1" x14ac:dyDescent="0.2">
      <c r="A14" s="341" t="s">
        <v>5</v>
      </c>
      <c r="B14" s="341"/>
      <c r="C14" s="346" t="str">
        <f>Datos!B7</f>
        <v>042308077 EXTENSIÓN (103)</v>
      </c>
      <c r="D14" s="346"/>
      <c r="E14" s="72"/>
    </row>
    <row r="15" spans="1:1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70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</row>
    <row r="89" spans="1:10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</row>
    <row r="90" spans="1:10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</row>
    <row r="91" spans="1:10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</row>
    <row r="92" spans="1:10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</row>
    <row r="93" spans="1:10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</row>
    <row r="94" spans="1:10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</row>
    <row r="95" spans="1:10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</row>
    <row r="96" spans="1:10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</row>
    <row r="97" spans="1:10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</row>
    <row r="98" spans="1:10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</row>
    <row r="99" spans="1:10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</row>
    <row r="100" spans="1:10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1:1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1:1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1:1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1:1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1:1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1:10" x14ac:dyDescent="0.25">
      <c r="D171" s="14"/>
    </row>
  </sheetData>
  <mergeCells count="16">
    <mergeCell ref="A1:D1"/>
    <mergeCell ref="A2:D2"/>
    <mergeCell ref="A8:D8"/>
    <mergeCell ref="A7:D7"/>
    <mergeCell ref="A14:B14"/>
    <mergeCell ref="C14:D14"/>
    <mergeCell ref="A11:B11"/>
    <mergeCell ref="C11:D11"/>
    <mergeCell ref="A13:B13"/>
    <mergeCell ref="C13:D13"/>
    <mergeCell ref="A9:B9"/>
    <mergeCell ref="C9:D9"/>
    <mergeCell ref="A12:B12"/>
    <mergeCell ref="C12:D12"/>
    <mergeCell ref="A10:B10"/>
    <mergeCell ref="C10:D10"/>
  </mergeCells>
  <hyperlinks>
    <hyperlink ref="D6" r:id="rId1"/>
    <hyperlink ref="D4" r:id="rId2"/>
    <hyperlink ref="D5" r:id="rId3"/>
  </hyperlinks>
  <printOptions horizontalCentered="1" verticalCentered="1"/>
  <pageMargins left="0" right="0" top="0" bottom="0" header="0" footer="0"/>
  <pageSetup paperSize="9" scale="75" orientation="portrait" horizontalDpi="72" verticalDpi="72" r:id="rId4"/>
  <headerFooter alignWithMargins="0">
    <oddHeader>&amp;R&amp;G</oddHeader>
    <oddFooter>&amp;L&amp;P de &amp;N&amp;CCONAGOPARE GUAYAS&amp;RLiteral a3.-Regulaciones y procedimientos internos</oddFooter>
  </headerFooter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42"/>
  <sheetViews>
    <sheetView topLeftCell="D12" zoomScale="87" zoomScaleNormal="87" workbookViewId="0">
      <selection activeCell="G5" sqref="G5"/>
    </sheetView>
  </sheetViews>
  <sheetFormatPr baseColWidth="10" defaultColWidth="11.42578125" defaultRowHeight="12.75" x14ac:dyDescent="0.2"/>
  <cols>
    <col min="1" max="1" width="6" style="53" customWidth="1"/>
    <col min="2" max="2" width="25.42578125" style="53" customWidth="1"/>
    <col min="3" max="3" width="42.140625" style="53" customWidth="1"/>
    <col min="4" max="4" width="85.7109375" style="53" customWidth="1"/>
    <col min="5" max="5" width="26.140625" style="53" customWidth="1"/>
    <col min="6" max="6" width="44.7109375" style="54" bestFit="1" customWidth="1"/>
    <col min="7" max="11" width="11.42578125" style="54"/>
    <col min="12" max="16384" width="11.42578125" style="53"/>
  </cols>
  <sheetData>
    <row r="1" spans="1:11" s="60" customFormat="1" ht="45" customHeight="1" x14ac:dyDescent="0.25">
      <c r="A1" s="347" t="s">
        <v>138</v>
      </c>
      <c r="B1" s="348"/>
      <c r="C1" s="348"/>
      <c r="D1" s="348"/>
      <c r="E1" s="348"/>
      <c r="F1" s="348"/>
      <c r="G1" s="61"/>
      <c r="H1" s="61"/>
      <c r="I1" s="61"/>
      <c r="J1" s="61"/>
      <c r="K1" s="61"/>
    </row>
    <row r="2" spans="1:11" s="60" customFormat="1" ht="24" customHeight="1" x14ac:dyDescent="0.25">
      <c r="A2" s="349" t="s">
        <v>222</v>
      </c>
      <c r="B2" s="350"/>
      <c r="C2" s="350"/>
      <c r="D2" s="350"/>
      <c r="E2" s="350"/>
      <c r="F2" s="350"/>
      <c r="G2" s="61"/>
      <c r="H2" s="61"/>
      <c r="I2" s="61"/>
      <c r="J2" s="61"/>
      <c r="K2" s="61"/>
    </row>
    <row r="3" spans="1:11" s="56" customFormat="1" ht="53.25" customHeight="1" x14ac:dyDescent="0.25">
      <c r="A3" s="34" t="s">
        <v>28</v>
      </c>
      <c r="B3" s="360" t="s">
        <v>221</v>
      </c>
      <c r="C3" s="361"/>
      <c r="D3" s="34" t="s">
        <v>220</v>
      </c>
      <c r="E3" s="34" t="s">
        <v>420</v>
      </c>
      <c r="F3" s="34" t="s">
        <v>421</v>
      </c>
      <c r="G3" s="57"/>
    </row>
    <row r="4" spans="1:11" s="58" customFormat="1" ht="42.75" customHeight="1" x14ac:dyDescent="0.2">
      <c r="A4" s="303" t="s">
        <v>219</v>
      </c>
      <c r="B4" s="303"/>
      <c r="C4" s="303"/>
      <c r="D4" s="303"/>
      <c r="E4" s="303"/>
      <c r="F4" s="303"/>
      <c r="G4" s="59"/>
    </row>
    <row r="5" spans="1:11" s="56" customFormat="1" ht="195" x14ac:dyDescent="0.25">
      <c r="A5" s="222">
        <v>1</v>
      </c>
      <c r="B5" s="357" t="s">
        <v>530</v>
      </c>
      <c r="C5" s="358"/>
      <c r="D5" s="228" t="s">
        <v>531</v>
      </c>
      <c r="E5" s="228" t="s">
        <v>532</v>
      </c>
      <c r="F5" s="229" t="s">
        <v>422</v>
      </c>
      <c r="G5" s="57"/>
    </row>
    <row r="6" spans="1:11" s="58" customFormat="1" ht="42.75" customHeight="1" x14ac:dyDescent="0.2">
      <c r="A6" s="362" t="s">
        <v>423</v>
      </c>
      <c r="B6" s="363"/>
      <c r="C6" s="363"/>
      <c r="D6" s="363"/>
      <c r="E6" s="363"/>
      <c r="F6" s="364"/>
      <c r="G6" s="59"/>
    </row>
    <row r="7" spans="1:11" s="58" customFormat="1" ht="78" customHeight="1" x14ac:dyDescent="0.2">
      <c r="A7" s="222">
        <v>2</v>
      </c>
      <c r="B7" s="357" t="s">
        <v>424</v>
      </c>
      <c r="C7" s="358"/>
      <c r="D7" s="228" t="s">
        <v>425</v>
      </c>
      <c r="E7" s="228" t="s">
        <v>426</v>
      </c>
      <c r="F7" s="229" t="s">
        <v>427</v>
      </c>
      <c r="G7" s="59"/>
    </row>
    <row r="8" spans="1:11" s="58" customFormat="1" ht="90" customHeight="1" x14ac:dyDescent="0.2">
      <c r="A8" s="222">
        <v>3</v>
      </c>
      <c r="B8" s="357" t="s">
        <v>428</v>
      </c>
      <c r="C8" s="358"/>
      <c r="D8" s="228" t="s">
        <v>429</v>
      </c>
      <c r="E8" s="228" t="s">
        <v>430</v>
      </c>
      <c r="F8" s="229" t="s">
        <v>431</v>
      </c>
      <c r="G8" s="59"/>
    </row>
    <row r="9" spans="1:11" s="58" customFormat="1" ht="105" x14ac:dyDescent="0.2">
      <c r="A9" s="222">
        <v>4</v>
      </c>
      <c r="B9" s="357" t="s">
        <v>432</v>
      </c>
      <c r="C9" s="358"/>
      <c r="D9" s="228" t="s">
        <v>433</v>
      </c>
      <c r="E9" s="228" t="s">
        <v>434</v>
      </c>
      <c r="F9" s="229" t="s">
        <v>435</v>
      </c>
      <c r="G9" s="59"/>
    </row>
    <row r="10" spans="1:11" s="58" customFormat="1" ht="90" customHeight="1" x14ac:dyDescent="0.2">
      <c r="A10" s="303" t="s">
        <v>216</v>
      </c>
      <c r="B10" s="303"/>
      <c r="C10" s="303"/>
      <c r="D10" s="303"/>
      <c r="E10" s="303"/>
      <c r="F10" s="303"/>
      <c r="G10" s="59"/>
    </row>
    <row r="11" spans="1:11" s="58" customFormat="1" ht="210" x14ac:dyDescent="0.2">
      <c r="A11" s="222">
        <v>5</v>
      </c>
      <c r="B11" s="357" t="s">
        <v>436</v>
      </c>
      <c r="C11" s="358"/>
      <c r="D11" s="228" t="s">
        <v>437</v>
      </c>
      <c r="E11" s="228" t="s">
        <v>533</v>
      </c>
      <c r="F11" s="229" t="s">
        <v>534</v>
      </c>
      <c r="G11" s="59"/>
    </row>
    <row r="12" spans="1:11" s="58" customFormat="1" ht="42" customHeight="1" x14ac:dyDescent="0.2">
      <c r="A12" s="354" t="s">
        <v>323</v>
      </c>
      <c r="B12" s="355"/>
      <c r="C12" s="355"/>
      <c r="D12" s="356"/>
      <c r="E12" s="359" t="s">
        <v>324</v>
      </c>
      <c r="F12" s="359"/>
      <c r="G12" s="59"/>
      <c r="H12" s="59"/>
      <c r="I12" s="59"/>
      <c r="J12" s="59"/>
      <c r="K12" s="59"/>
    </row>
    <row r="13" spans="1:11" s="56" customFormat="1" ht="33.75" customHeight="1" x14ac:dyDescent="0.25">
      <c r="A13" s="351" t="s">
        <v>1</v>
      </c>
      <c r="B13" s="352"/>
      <c r="C13" s="353"/>
      <c r="D13" s="320">
        <f>Datos!B2</f>
        <v>44985</v>
      </c>
      <c r="E13" s="320"/>
      <c r="F13" s="320"/>
      <c r="G13" s="57"/>
      <c r="H13" s="57"/>
      <c r="I13" s="57"/>
      <c r="J13" s="57"/>
      <c r="K13" s="57"/>
    </row>
    <row r="14" spans="1:11" s="56" customFormat="1" ht="33.75" customHeight="1" x14ac:dyDescent="0.25">
      <c r="A14" s="351" t="s">
        <v>2</v>
      </c>
      <c r="B14" s="352"/>
      <c r="C14" s="353"/>
      <c r="D14" s="320" t="str">
        <f>Datos!B3</f>
        <v>MENSUAL</v>
      </c>
      <c r="E14" s="320"/>
      <c r="F14" s="320"/>
      <c r="G14" s="57"/>
      <c r="H14" s="57"/>
      <c r="I14" s="57"/>
      <c r="J14" s="57"/>
      <c r="K14" s="57"/>
    </row>
    <row r="15" spans="1:11" s="56" customFormat="1" ht="33.75" customHeight="1" x14ac:dyDescent="0.25">
      <c r="A15" s="351" t="s">
        <v>215</v>
      </c>
      <c r="B15" s="352"/>
      <c r="C15" s="353"/>
      <c r="D15" s="320" t="str">
        <f>Datos!B4</f>
        <v xml:space="preserve">DIRECCION ADMINISTRATIVA FINANCIERA </v>
      </c>
      <c r="E15" s="320"/>
      <c r="F15" s="320"/>
      <c r="G15" s="57"/>
      <c r="H15" s="57"/>
      <c r="I15" s="57"/>
      <c r="J15" s="57"/>
      <c r="K15" s="57"/>
    </row>
    <row r="16" spans="1:11" s="56" customFormat="1" ht="33.75" customHeight="1" x14ac:dyDescent="0.25">
      <c r="A16" s="351" t="s">
        <v>214</v>
      </c>
      <c r="B16" s="352"/>
      <c r="C16" s="353"/>
      <c r="D16" s="320" t="str">
        <f>Datos!B5</f>
        <v>ING. CHANGHUA PEDRO LAM RODRIGUEZ</v>
      </c>
      <c r="E16" s="320"/>
      <c r="F16" s="320"/>
      <c r="G16" s="57"/>
      <c r="H16" s="57"/>
      <c r="I16" s="57"/>
      <c r="J16" s="57"/>
      <c r="K16" s="57"/>
    </row>
    <row r="17" spans="1:11" s="56" customFormat="1" ht="33.75" customHeight="1" x14ac:dyDescent="0.25">
      <c r="A17" s="351" t="s">
        <v>4</v>
      </c>
      <c r="B17" s="352"/>
      <c r="C17" s="353"/>
      <c r="D17" s="320" t="str">
        <f>Datos!B6</f>
        <v>tesoreria@conagopareguayas.gob.ec</v>
      </c>
      <c r="E17" s="320"/>
      <c r="F17" s="320"/>
      <c r="G17" s="57"/>
      <c r="H17" s="57"/>
      <c r="I17" s="57"/>
      <c r="J17" s="57"/>
      <c r="K17" s="57"/>
    </row>
    <row r="18" spans="1:11" s="56" customFormat="1" ht="33.75" customHeight="1" x14ac:dyDescent="0.25">
      <c r="A18" s="351" t="s">
        <v>5</v>
      </c>
      <c r="B18" s="352"/>
      <c r="C18" s="353"/>
      <c r="D18" s="320" t="str">
        <f>Datos!B7</f>
        <v>042308077 EXTENSIÓN (103)</v>
      </c>
      <c r="E18" s="320"/>
      <c r="F18" s="320"/>
      <c r="G18" s="57"/>
      <c r="H18" s="57"/>
      <c r="I18" s="57"/>
      <c r="J18" s="57"/>
      <c r="K18" s="57"/>
    </row>
    <row r="19" spans="1:11" x14ac:dyDescent="0.2">
      <c r="A19" s="54"/>
      <c r="B19" s="54"/>
      <c r="C19" s="54"/>
      <c r="D19" s="54"/>
      <c r="E19" s="54"/>
    </row>
    <row r="20" spans="1:11" x14ac:dyDescent="0.2">
      <c r="A20" s="55"/>
      <c r="B20" s="54"/>
      <c r="C20" s="54"/>
      <c r="D20" s="54"/>
      <c r="E20" s="54"/>
    </row>
    <row r="21" spans="1:11" x14ac:dyDescent="0.2">
      <c r="A21" s="54"/>
      <c r="B21" s="54"/>
      <c r="C21" s="54"/>
      <c r="D21" s="54"/>
      <c r="E21" s="54"/>
    </row>
    <row r="22" spans="1:11" x14ac:dyDescent="0.2">
      <c r="A22" s="54"/>
      <c r="B22" s="54"/>
      <c r="C22" s="54"/>
      <c r="D22" s="54"/>
      <c r="E22" s="54"/>
    </row>
    <row r="23" spans="1:11" x14ac:dyDescent="0.2">
      <c r="A23" s="54"/>
      <c r="B23" s="54"/>
      <c r="C23" s="54"/>
      <c r="D23" s="54"/>
      <c r="E23" s="54"/>
    </row>
    <row r="24" spans="1:11" x14ac:dyDescent="0.2">
      <c r="A24" s="54"/>
      <c r="B24" s="54"/>
      <c r="C24" s="54"/>
      <c r="D24" s="54"/>
      <c r="E24" s="54"/>
    </row>
    <row r="25" spans="1:11" x14ac:dyDescent="0.2">
      <c r="A25" s="54"/>
      <c r="B25" s="54"/>
      <c r="C25" s="54"/>
      <c r="D25" s="54"/>
      <c r="E25" s="54"/>
    </row>
    <row r="26" spans="1:11" x14ac:dyDescent="0.2">
      <c r="A26" s="54"/>
      <c r="B26" s="54"/>
      <c r="C26" s="54"/>
      <c r="D26" s="54"/>
      <c r="E26" s="54"/>
    </row>
    <row r="27" spans="1:11" x14ac:dyDescent="0.2">
      <c r="A27" s="54"/>
      <c r="B27" s="54"/>
      <c r="C27" s="54"/>
      <c r="D27" s="54"/>
      <c r="E27" s="54"/>
    </row>
    <row r="28" spans="1:11" x14ac:dyDescent="0.2">
      <c r="A28" s="54"/>
      <c r="B28" s="54"/>
      <c r="C28" s="54"/>
      <c r="D28" s="54"/>
      <c r="E28" s="54"/>
    </row>
    <row r="29" spans="1:11" x14ac:dyDescent="0.2">
      <c r="A29" s="54"/>
      <c r="B29" s="54"/>
      <c r="C29" s="54"/>
      <c r="D29" s="54"/>
      <c r="E29" s="54"/>
    </row>
    <row r="30" spans="1:11" x14ac:dyDescent="0.2">
      <c r="A30" s="54"/>
      <c r="B30" s="54"/>
      <c r="C30" s="54"/>
      <c r="D30" s="54"/>
      <c r="E30" s="54"/>
    </row>
    <row r="31" spans="1:11" x14ac:dyDescent="0.2">
      <c r="A31" s="54"/>
      <c r="B31" s="54"/>
      <c r="C31" s="54"/>
      <c r="D31" s="54"/>
      <c r="E31" s="54"/>
    </row>
    <row r="32" spans="1:11" x14ac:dyDescent="0.2">
      <c r="A32" s="54"/>
      <c r="B32" s="54"/>
      <c r="C32" s="54"/>
      <c r="D32" s="54"/>
      <c r="E32" s="54"/>
    </row>
    <row r="33" spans="1:5" x14ac:dyDescent="0.2">
      <c r="A33" s="54"/>
      <c r="B33" s="54"/>
      <c r="C33" s="54"/>
      <c r="D33" s="54"/>
      <c r="E33" s="54"/>
    </row>
    <row r="34" spans="1:5" x14ac:dyDescent="0.2">
      <c r="A34" s="54"/>
      <c r="B34" s="54"/>
      <c r="C34" s="54"/>
      <c r="D34" s="54"/>
      <c r="E34" s="54"/>
    </row>
    <row r="35" spans="1:5" x14ac:dyDescent="0.2">
      <c r="A35" s="54"/>
      <c r="B35" s="54"/>
      <c r="C35" s="54"/>
      <c r="D35" s="54"/>
      <c r="E35" s="54"/>
    </row>
    <row r="36" spans="1:5" x14ac:dyDescent="0.2">
      <c r="A36" s="54"/>
      <c r="B36" s="54"/>
      <c r="C36" s="54"/>
      <c r="D36" s="54"/>
      <c r="E36" s="54"/>
    </row>
    <row r="37" spans="1:5" x14ac:dyDescent="0.2">
      <c r="A37" s="54"/>
      <c r="B37" s="54"/>
      <c r="C37" s="54"/>
      <c r="D37" s="54"/>
      <c r="E37" s="54"/>
    </row>
    <row r="38" spans="1:5" x14ac:dyDescent="0.2">
      <c r="A38" s="54"/>
      <c r="B38" s="54"/>
      <c r="C38" s="54"/>
      <c r="D38" s="54"/>
      <c r="E38" s="54"/>
    </row>
    <row r="39" spans="1:5" x14ac:dyDescent="0.2">
      <c r="A39" s="54"/>
      <c r="B39" s="54"/>
      <c r="C39" s="54"/>
      <c r="D39" s="54"/>
      <c r="E39" s="54"/>
    </row>
    <row r="40" spans="1:5" x14ac:dyDescent="0.2">
      <c r="A40" s="54"/>
      <c r="B40" s="54"/>
      <c r="C40" s="54"/>
      <c r="D40" s="54"/>
      <c r="E40" s="54"/>
    </row>
    <row r="41" spans="1:5" x14ac:dyDescent="0.2">
      <c r="A41" s="54"/>
      <c r="B41" s="54"/>
      <c r="C41" s="54"/>
      <c r="D41" s="54"/>
      <c r="E41" s="54"/>
    </row>
    <row r="42" spans="1:5" x14ac:dyDescent="0.2">
      <c r="A42" s="54"/>
      <c r="B42" s="54"/>
      <c r="C42" s="54"/>
      <c r="D42" s="54"/>
      <c r="E42" s="54"/>
    </row>
    <row r="43" spans="1:5" x14ac:dyDescent="0.2">
      <c r="A43" s="54"/>
      <c r="B43" s="54"/>
      <c r="C43" s="54"/>
      <c r="D43" s="54"/>
      <c r="E43" s="54"/>
    </row>
    <row r="44" spans="1:5" x14ac:dyDescent="0.2">
      <c r="A44" s="54"/>
      <c r="B44" s="54"/>
      <c r="C44" s="54"/>
      <c r="D44" s="54"/>
      <c r="E44" s="54"/>
    </row>
    <row r="45" spans="1:5" x14ac:dyDescent="0.2">
      <c r="A45" s="54"/>
      <c r="B45" s="54"/>
      <c r="C45" s="54"/>
      <c r="D45" s="54"/>
      <c r="E45" s="54"/>
    </row>
    <row r="46" spans="1:5" x14ac:dyDescent="0.2">
      <c r="A46" s="54"/>
      <c r="B46" s="54"/>
      <c r="C46" s="54"/>
      <c r="D46" s="54"/>
      <c r="E46" s="54"/>
    </row>
    <row r="47" spans="1:5" x14ac:dyDescent="0.2">
      <c r="A47" s="54"/>
      <c r="B47" s="54"/>
      <c r="C47" s="54"/>
      <c r="D47" s="54"/>
      <c r="E47" s="54"/>
    </row>
    <row r="48" spans="1:5" x14ac:dyDescent="0.2">
      <c r="A48" s="54"/>
      <c r="B48" s="54"/>
      <c r="C48" s="54"/>
      <c r="D48" s="54"/>
      <c r="E48" s="54"/>
    </row>
    <row r="49" spans="1:5" x14ac:dyDescent="0.2">
      <c r="A49" s="54"/>
      <c r="B49" s="54"/>
      <c r="C49" s="54"/>
      <c r="D49" s="54"/>
      <c r="E49" s="54"/>
    </row>
    <row r="50" spans="1:5" x14ac:dyDescent="0.2">
      <c r="A50" s="54"/>
      <c r="B50" s="54"/>
      <c r="C50" s="54"/>
      <c r="D50" s="54"/>
      <c r="E50" s="54"/>
    </row>
    <row r="51" spans="1:5" x14ac:dyDescent="0.2">
      <c r="A51" s="54"/>
      <c r="B51" s="54"/>
      <c r="C51" s="54"/>
      <c r="D51" s="54"/>
      <c r="E51" s="54"/>
    </row>
    <row r="52" spans="1:5" x14ac:dyDescent="0.2">
      <c r="A52" s="54"/>
      <c r="B52" s="54"/>
      <c r="C52" s="54"/>
      <c r="D52" s="54"/>
      <c r="E52" s="54"/>
    </row>
    <row r="53" spans="1:5" x14ac:dyDescent="0.2">
      <c r="A53" s="54"/>
      <c r="B53" s="54"/>
      <c r="C53" s="54"/>
      <c r="D53" s="54"/>
      <c r="E53" s="54"/>
    </row>
    <row r="54" spans="1:5" x14ac:dyDescent="0.2">
      <c r="A54" s="54"/>
      <c r="B54" s="54"/>
      <c r="C54" s="54"/>
      <c r="D54" s="54"/>
      <c r="E54" s="54"/>
    </row>
    <row r="55" spans="1:5" x14ac:dyDescent="0.2">
      <c r="A55" s="54"/>
      <c r="B55" s="54"/>
      <c r="C55" s="54"/>
      <c r="D55" s="54"/>
      <c r="E55" s="54"/>
    </row>
    <row r="56" spans="1:5" x14ac:dyDescent="0.2">
      <c r="A56" s="54"/>
      <c r="B56" s="54"/>
      <c r="C56" s="54"/>
      <c r="D56" s="54"/>
      <c r="E56" s="54"/>
    </row>
    <row r="57" spans="1:5" x14ac:dyDescent="0.2">
      <c r="A57" s="54"/>
      <c r="B57" s="54"/>
      <c r="C57" s="54"/>
      <c r="D57" s="54"/>
      <c r="E57" s="54"/>
    </row>
    <row r="58" spans="1:5" x14ac:dyDescent="0.2">
      <c r="A58" s="54"/>
      <c r="B58" s="54"/>
      <c r="C58" s="54"/>
      <c r="D58" s="54"/>
      <c r="E58" s="54"/>
    </row>
    <row r="59" spans="1:5" x14ac:dyDescent="0.2">
      <c r="A59" s="54"/>
      <c r="B59" s="54"/>
      <c r="C59" s="54"/>
      <c r="D59" s="54"/>
      <c r="E59" s="54"/>
    </row>
    <row r="60" spans="1:5" x14ac:dyDescent="0.2">
      <c r="A60" s="54"/>
      <c r="B60" s="54"/>
      <c r="C60" s="54"/>
      <c r="D60" s="54"/>
      <c r="E60" s="54"/>
    </row>
    <row r="61" spans="1:5" x14ac:dyDescent="0.2">
      <c r="A61" s="54"/>
      <c r="B61" s="54"/>
      <c r="C61" s="54"/>
      <c r="D61" s="54"/>
      <c r="E61" s="54"/>
    </row>
    <row r="62" spans="1:5" x14ac:dyDescent="0.2">
      <c r="A62" s="54"/>
      <c r="B62" s="54"/>
      <c r="C62" s="54"/>
      <c r="D62" s="54"/>
      <c r="E62" s="54"/>
    </row>
    <row r="63" spans="1:5" x14ac:dyDescent="0.2">
      <c r="A63" s="54"/>
      <c r="B63" s="54"/>
      <c r="C63" s="54"/>
      <c r="D63" s="54"/>
      <c r="E63" s="54"/>
    </row>
    <row r="64" spans="1:5" x14ac:dyDescent="0.2">
      <c r="A64" s="54"/>
      <c r="B64" s="54"/>
      <c r="C64" s="54"/>
      <c r="D64" s="54"/>
      <c r="E64" s="54"/>
    </row>
    <row r="65" spans="1:5" x14ac:dyDescent="0.2">
      <c r="A65" s="54"/>
      <c r="B65" s="54"/>
      <c r="C65" s="54"/>
      <c r="D65" s="54"/>
      <c r="E65" s="54"/>
    </row>
    <row r="66" spans="1:5" x14ac:dyDescent="0.2">
      <c r="A66" s="54"/>
      <c r="B66" s="54"/>
      <c r="C66" s="54"/>
      <c r="D66" s="54"/>
      <c r="E66" s="54"/>
    </row>
    <row r="67" spans="1:5" x14ac:dyDescent="0.2">
      <c r="A67" s="54"/>
      <c r="B67" s="54"/>
      <c r="C67" s="54"/>
      <c r="D67" s="54"/>
      <c r="E67" s="54"/>
    </row>
    <row r="68" spans="1:5" x14ac:dyDescent="0.2">
      <c r="A68" s="54"/>
      <c r="B68" s="54"/>
      <c r="C68" s="54"/>
      <c r="D68" s="54"/>
      <c r="E68" s="54"/>
    </row>
    <row r="69" spans="1:5" x14ac:dyDescent="0.2">
      <c r="A69" s="54"/>
      <c r="B69" s="54"/>
      <c r="C69" s="54"/>
      <c r="D69" s="54"/>
      <c r="E69" s="54"/>
    </row>
    <row r="70" spans="1:5" x14ac:dyDescent="0.2">
      <c r="A70" s="54"/>
      <c r="B70" s="54"/>
      <c r="C70" s="54"/>
      <c r="D70" s="54"/>
      <c r="E70" s="54"/>
    </row>
    <row r="71" spans="1:5" x14ac:dyDescent="0.2">
      <c r="A71" s="54"/>
      <c r="B71" s="54"/>
      <c r="C71" s="54"/>
      <c r="D71" s="54"/>
      <c r="E71" s="54"/>
    </row>
    <row r="72" spans="1:5" x14ac:dyDescent="0.2">
      <c r="A72" s="54"/>
      <c r="B72" s="54"/>
      <c r="C72" s="54"/>
      <c r="D72" s="54"/>
      <c r="E72" s="54"/>
    </row>
    <row r="73" spans="1:5" x14ac:dyDescent="0.2">
      <c r="A73" s="54"/>
      <c r="B73" s="54"/>
      <c r="C73" s="54"/>
      <c r="D73" s="54"/>
      <c r="E73" s="54"/>
    </row>
    <row r="74" spans="1:5" x14ac:dyDescent="0.2">
      <c r="A74" s="54"/>
      <c r="B74" s="54"/>
      <c r="C74" s="54"/>
      <c r="D74" s="54"/>
      <c r="E74" s="54"/>
    </row>
    <row r="75" spans="1:5" x14ac:dyDescent="0.2">
      <c r="A75" s="54"/>
      <c r="B75" s="54"/>
      <c r="C75" s="54"/>
      <c r="D75" s="54"/>
      <c r="E75" s="54"/>
    </row>
    <row r="76" spans="1:5" x14ac:dyDescent="0.2">
      <c r="A76" s="54"/>
      <c r="B76" s="54"/>
      <c r="C76" s="54"/>
      <c r="D76" s="54"/>
      <c r="E76" s="54"/>
    </row>
    <row r="77" spans="1:5" x14ac:dyDescent="0.2">
      <c r="A77" s="54"/>
      <c r="B77" s="54"/>
      <c r="C77" s="54"/>
      <c r="D77" s="54"/>
      <c r="E77" s="54"/>
    </row>
    <row r="78" spans="1:5" x14ac:dyDescent="0.2">
      <c r="A78" s="54"/>
      <c r="B78" s="54"/>
      <c r="C78" s="54"/>
      <c r="D78" s="54"/>
      <c r="E78" s="54"/>
    </row>
    <row r="79" spans="1:5" x14ac:dyDescent="0.2">
      <c r="A79" s="54"/>
      <c r="B79" s="54"/>
      <c r="C79" s="54"/>
      <c r="D79" s="54"/>
      <c r="E79" s="54"/>
    </row>
    <row r="80" spans="1:5" x14ac:dyDescent="0.2">
      <c r="A80" s="54"/>
      <c r="B80" s="54"/>
      <c r="C80" s="54"/>
      <c r="D80" s="54"/>
      <c r="E80" s="54"/>
    </row>
    <row r="81" spans="1:5" x14ac:dyDescent="0.2">
      <c r="A81" s="54"/>
      <c r="B81" s="54"/>
      <c r="C81" s="54"/>
      <c r="D81" s="54"/>
      <c r="E81" s="54"/>
    </row>
    <row r="82" spans="1:5" x14ac:dyDescent="0.2">
      <c r="A82" s="54"/>
      <c r="B82" s="54"/>
      <c r="C82" s="54"/>
      <c r="D82" s="54"/>
      <c r="E82" s="54"/>
    </row>
    <row r="83" spans="1:5" x14ac:dyDescent="0.2">
      <c r="A83" s="54"/>
      <c r="B83" s="54"/>
      <c r="C83" s="54"/>
      <c r="D83" s="54"/>
      <c r="E83" s="54"/>
    </row>
    <row r="84" spans="1:5" x14ac:dyDescent="0.2">
      <c r="A84" s="54"/>
      <c r="B84" s="54"/>
      <c r="C84" s="54"/>
      <c r="D84" s="54"/>
      <c r="E84" s="54"/>
    </row>
    <row r="85" spans="1:5" x14ac:dyDescent="0.2">
      <c r="A85" s="54"/>
      <c r="B85" s="54"/>
      <c r="C85" s="54"/>
      <c r="D85" s="54"/>
      <c r="E85" s="54"/>
    </row>
    <row r="86" spans="1:5" x14ac:dyDescent="0.2">
      <c r="A86" s="54"/>
      <c r="B86" s="54"/>
      <c r="C86" s="54"/>
      <c r="D86" s="54"/>
      <c r="E86" s="54"/>
    </row>
    <row r="87" spans="1:5" x14ac:dyDescent="0.2">
      <c r="A87" s="54"/>
      <c r="B87" s="54"/>
      <c r="C87" s="54"/>
      <c r="D87" s="54"/>
      <c r="E87" s="54"/>
    </row>
    <row r="88" spans="1:5" x14ac:dyDescent="0.2">
      <c r="A88" s="54"/>
      <c r="B88" s="54"/>
      <c r="C88" s="54"/>
      <c r="D88" s="54"/>
      <c r="E88" s="54"/>
    </row>
    <row r="89" spans="1:5" x14ac:dyDescent="0.2">
      <c r="A89" s="54"/>
      <c r="B89" s="54"/>
      <c r="C89" s="54"/>
      <c r="D89" s="54"/>
      <c r="E89" s="54"/>
    </row>
    <row r="90" spans="1:5" x14ac:dyDescent="0.2">
      <c r="A90" s="54"/>
      <c r="B90" s="54"/>
      <c r="C90" s="54"/>
      <c r="D90" s="54"/>
      <c r="E90" s="54"/>
    </row>
    <row r="91" spans="1:5" x14ac:dyDescent="0.2">
      <c r="A91" s="54"/>
      <c r="B91" s="54"/>
      <c r="C91" s="54"/>
      <c r="D91" s="54"/>
      <c r="E91" s="54"/>
    </row>
    <row r="92" spans="1:5" x14ac:dyDescent="0.2">
      <c r="A92" s="54"/>
      <c r="B92" s="54"/>
      <c r="C92" s="54"/>
      <c r="D92" s="54"/>
      <c r="E92" s="54"/>
    </row>
    <row r="93" spans="1:5" x14ac:dyDescent="0.2">
      <c r="A93" s="54"/>
      <c r="B93" s="54"/>
      <c r="C93" s="54"/>
      <c r="D93" s="54"/>
      <c r="E93" s="54"/>
    </row>
    <row r="94" spans="1:5" x14ac:dyDescent="0.2">
      <c r="A94" s="54"/>
      <c r="B94" s="54"/>
      <c r="C94" s="54"/>
      <c r="D94" s="54"/>
      <c r="E94" s="54"/>
    </row>
    <row r="95" spans="1:5" x14ac:dyDescent="0.2">
      <c r="A95" s="54"/>
      <c r="B95" s="54"/>
      <c r="C95" s="54"/>
      <c r="D95" s="54"/>
      <c r="E95" s="54"/>
    </row>
    <row r="96" spans="1:5" x14ac:dyDescent="0.2">
      <c r="A96" s="54"/>
      <c r="B96" s="54"/>
      <c r="C96" s="54"/>
      <c r="D96" s="54"/>
      <c r="E96" s="54"/>
    </row>
    <row r="97" spans="1:5" x14ac:dyDescent="0.2">
      <c r="A97" s="54"/>
      <c r="B97" s="54"/>
      <c r="C97" s="54"/>
      <c r="D97" s="54"/>
      <c r="E97" s="54"/>
    </row>
    <row r="98" spans="1:5" x14ac:dyDescent="0.2">
      <c r="A98" s="54"/>
      <c r="B98" s="54"/>
      <c r="C98" s="54"/>
      <c r="D98" s="54"/>
      <c r="E98" s="54"/>
    </row>
    <row r="99" spans="1:5" x14ac:dyDescent="0.2">
      <c r="A99" s="54"/>
      <c r="B99" s="54"/>
      <c r="C99" s="54"/>
      <c r="D99" s="54"/>
      <c r="E99" s="54"/>
    </row>
    <row r="100" spans="1:5" x14ac:dyDescent="0.2">
      <c r="A100" s="54"/>
      <c r="B100" s="54"/>
      <c r="C100" s="54"/>
      <c r="D100" s="54"/>
      <c r="E100" s="54"/>
    </row>
    <row r="101" spans="1:5" x14ac:dyDescent="0.2">
      <c r="A101" s="54"/>
      <c r="B101" s="54"/>
      <c r="C101" s="54"/>
      <c r="D101" s="54"/>
      <c r="E101" s="54"/>
    </row>
    <row r="102" spans="1:5" x14ac:dyDescent="0.2">
      <c r="A102" s="54"/>
      <c r="B102" s="54"/>
      <c r="C102" s="54"/>
      <c r="D102" s="54"/>
      <c r="E102" s="54"/>
    </row>
    <row r="103" spans="1:5" x14ac:dyDescent="0.2">
      <c r="A103" s="54"/>
      <c r="B103" s="54"/>
      <c r="C103" s="54"/>
      <c r="D103" s="54"/>
      <c r="E103" s="54"/>
    </row>
    <row r="104" spans="1:5" x14ac:dyDescent="0.2">
      <c r="A104" s="54"/>
      <c r="B104" s="54"/>
      <c r="C104" s="54"/>
      <c r="D104" s="54"/>
      <c r="E104" s="54"/>
    </row>
    <row r="105" spans="1:5" x14ac:dyDescent="0.2">
      <c r="A105" s="54"/>
      <c r="B105" s="54"/>
      <c r="C105" s="54"/>
      <c r="D105" s="54"/>
      <c r="E105" s="54"/>
    </row>
    <row r="106" spans="1:5" x14ac:dyDescent="0.2">
      <c r="A106" s="54"/>
      <c r="B106" s="54"/>
      <c r="C106" s="54"/>
      <c r="D106" s="54"/>
      <c r="E106" s="54"/>
    </row>
    <row r="107" spans="1:5" x14ac:dyDescent="0.2">
      <c r="A107" s="54"/>
      <c r="B107" s="54"/>
      <c r="C107" s="54"/>
      <c r="D107" s="54"/>
      <c r="E107" s="54"/>
    </row>
    <row r="108" spans="1:5" x14ac:dyDescent="0.2">
      <c r="A108" s="54"/>
      <c r="B108" s="54"/>
      <c r="C108" s="54"/>
      <c r="D108" s="54"/>
      <c r="E108" s="54"/>
    </row>
    <row r="109" spans="1:5" x14ac:dyDescent="0.2">
      <c r="A109" s="54"/>
      <c r="B109" s="54"/>
      <c r="C109" s="54"/>
      <c r="D109" s="54"/>
      <c r="E109" s="54"/>
    </row>
    <row r="110" spans="1:5" x14ac:dyDescent="0.2">
      <c r="A110" s="54"/>
      <c r="B110" s="54"/>
      <c r="C110" s="54"/>
      <c r="D110" s="54"/>
      <c r="E110" s="54"/>
    </row>
    <row r="111" spans="1:5" x14ac:dyDescent="0.2">
      <c r="A111" s="54"/>
      <c r="B111" s="54"/>
      <c r="C111" s="54"/>
      <c r="D111" s="54"/>
      <c r="E111" s="54"/>
    </row>
    <row r="112" spans="1:5" x14ac:dyDescent="0.2">
      <c r="A112" s="54"/>
      <c r="B112" s="54"/>
      <c r="C112" s="54"/>
      <c r="D112" s="54"/>
      <c r="E112" s="54"/>
    </row>
    <row r="113" spans="1:5" x14ac:dyDescent="0.2">
      <c r="A113" s="54"/>
      <c r="B113" s="54"/>
      <c r="C113" s="54"/>
      <c r="D113" s="54"/>
      <c r="E113" s="54"/>
    </row>
    <row r="114" spans="1:5" x14ac:dyDescent="0.2">
      <c r="A114" s="54"/>
      <c r="B114" s="54"/>
      <c r="C114" s="54"/>
      <c r="D114" s="54"/>
      <c r="E114" s="54"/>
    </row>
    <row r="115" spans="1:5" x14ac:dyDescent="0.2">
      <c r="A115" s="54"/>
      <c r="B115" s="54"/>
      <c r="C115" s="54"/>
      <c r="D115" s="54"/>
      <c r="E115" s="54"/>
    </row>
    <row r="116" spans="1:5" x14ac:dyDescent="0.2">
      <c r="A116" s="54"/>
      <c r="B116" s="54"/>
      <c r="C116" s="54"/>
      <c r="D116" s="54"/>
      <c r="E116" s="54"/>
    </row>
    <row r="117" spans="1:5" x14ac:dyDescent="0.2">
      <c r="A117" s="54"/>
      <c r="B117" s="54"/>
      <c r="C117" s="54"/>
      <c r="D117" s="54"/>
      <c r="E117" s="54"/>
    </row>
    <row r="118" spans="1:5" x14ac:dyDescent="0.2">
      <c r="A118" s="54"/>
      <c r="B118" s="54"/>
      <c r="C118" s="54"/>
      <c r="D118" s="54"/>
      <c r="E118" s="54"/>
    </row>
    <row r="119" spans="1:5" x14ac:dyDescent="0.2">
      <c r="A119" s="54"/>
      <c r="B119" s="54"/>
      <c r="C119" s="54"/>
      <c r="D119" s="54"/>
      <c r="E119" s="54"/>
    </row>
    <row r="120" spans="1:5" x14ac:dyDescent="0.2">
      <c r="A120" s="54"/>
      <c r="B120" s="54"/>
      <c r="C120" s="54"/>
      <c r="D120" s="54"/>
      <c r="E120" s="54"/>
    </row>
    <row r="121" spans="1:5" x14ac:dyDescent="0.2">
      <c r="A121" s="54"/>
      <c r="B121" s="54"/>
      <c r="C121" s="54"/>
      <c r="D121" s="54"/>
      <c r="E121" s="54"/>
    </row>
    <row r="122" spans="1:5" x14ac:dyDescent="0.2">
      <c r="A122" s="54"/>
      <c r="B122" s="54"/>
      <c r="C122" s="54"/>
      <c r="D122" s="54"/>
      <c r="E122" s="54"/>
    </row>
    <row r="123" spans="1:5" x14ac:dyDescent="0.2">
      <c r="A123" s="54"/>
      <c r="B123" s="54"/>
      <c r="C123" s="54"/>
      <c r="D123" s="54"/>
      <c r="E123" s="54"/>
    </row>
    <row r="124" spans="1:5" x14ac:dyDescent="0.2">
      <c r="A124" s="54"/>
      <c r="B124" s="54"/>
      <c r="C124" s="54"/>
      <c r="D124" s="54"/>
      <c r="E124" s="54"/>
    </row>
    <row r="125" spans="1:5" x14ac:dyDescent="0.2">
      <c r="A125" s="54"/>
      <c r="B125" s="54"/>
      <c r="C125" s="54"/>
      <c r="D125" s="54"/>
      <c r="E125" s="54"/>
    </row>
    <row r="126" spans="1:5" x14ac:dyDescent="0.2">
      <c r="A126" s="54"/>
      <c r="B126" s="54"/>
      <c r="C126" s="54"/>
      <c r="D126" s="54"/>
      <c r="E126" s="54"/>
    </row>
    <row r="127" spans="1:5" x14ac:dyDescent="0.2">
      <c r="A127" s="54"/>
      <c r="B127" s="54"/>
      <c r="C127" s="54"/>
      <c r="D127" s="54"/>
      <c r="E127" s="54"/>
    </row>
    <row r="128" spans="1:5" x14ac:dyDescent="0.2">
      <c r="A128" s="54"/>
      <c r="B128" s="54"/>
      <c r="C128" s="54"/>
      <c r="D128" s="54"/>
      <c r="E128" s="54"/>
    </row>
    <row r="129" spans="1:5" x14ac:dyDescent="0.2">
      <c r="A129" s="54"/>
      <c r="B129" s="54"/>
      <c r="C129" s="54"/>
      <c r="D129" s="54"/>
      <c r="E129" s="54"/>
    </row>
    <row r="130" spans="1:5" x14ac:dyDescent="0.2">
      <c r="A130" s="54"/>
      <c r="B130" s="54"/>
      <c r="C130" s="54"/>
      <c r="D130" s="54"/>
      <c r="E130" s="54"/>
    </row>
    <row r="131" spans="1:5" x14ac:dyDescent="0.2">
      <c r="A131" s="54"/>
      <c r="B131" s="54"/>
      <c r="C131" s="54"/>
      <c r="D131" s="54"/>
      <c r="E131" s="54"/>
    </row>
    <row r="132" spans="1:5" x14ac:dyDescent="0.2">
      <c r="A132" s="54"/>
      <c r="B132" s="54"/>
      <c r="C132" s="54"/>
      <c r="D132" s="54"/>
      <c r="E132" s="54"/>
    </row>
    <row r="133" spans="1:5" x14ac:dyDescent="0.2">
      <c r="A133" s="54"/>
      <c r="B133" s="54"/>
      <c r="C133" s="54"/>
      <c r="D133" s="54"/>
      <c r="E133" s="54"/>
    </row>
    <row r="134" spans="1:5" x14ac:dyDescent="0.2">
      <c r="A134" s="54"/>
      <c r="B134" s="54"/>
      <c r="C134" s="54"/>
      <c r="D134" s="54"/>
      <c r="E134" s="54"/>
    </row>
    <row r="135" spans="1:5" x14ac:dyDescent="0.2">
      <c r="A135" s="54"/>
      <c r="B135" s="54"/>
      <c r="C135" s="54"/>
      <c r="D135" s="54"/>
      <c r="E135" s="54"/>
    </row>
    <row r="136" spans="1:5" x14ac:dyDescent="0.2">
      <c r="A136" s="54"/>
      <c r="B136" s="54"/>
      <c r="C136" s="54"/>
      <c r="D136" s="54"/>
      <c r="E136" s="54"/>
    </row>
    <row r="137" spans="1:5" x14ac:dyDescent="0.2">
      <c r="A137" s="54"/>
      <c r="B137" s="54"/>
      <c r="C137" s="54"/>
      <c r="D137" s="54"/>
      <c r="E137" s="54"/>
    </row>
    <row r="138" spans="1:5" x14ac:dyDescent="0.2">
      <c r="A138" s="54"/>
      <c r="B138" s="54"/>
      <c r="C138" s="54"/>
      <c r="D138" s="54"/>
      <c r="E138" s="54"/>
    </row>
    <row r="139" spans="1:5" x14ac:dyDescent="0.2">
      <c r="A139" s="54"/>
      <c r="B139" s="54"/>
      <c r="C139" s="54"/>
      <c r="D139" s="54"/>
      <c r="E139" s="54"/>
    </row>
    <row r="140" spans="1:5" x14ac:dyDescent="0.2">
      <c r="A140" s="54"/>
      <c r="B140" s="54"/>
      <c r="C140" s="54"/>
      <c r="D140" s="54"/>
      <c r="E140" s="54"/>
    </row>
    <row r="141" spans="1:5" x14ac:dyDescent="0.2">
      <c r="A141" s="54"/>
      <c r="B141" s="54"/>
      <c r="C141" s="54"/>
      <c r="D141" s="54"/>
      <c r="E141" s="54"/>
    </row>
    <row r="142" spans="1:5" x14ac:dyDescent="0.2">
      <c r="A142" s="54"/>
      <c r="B142" s="54"/>
      <c r="C142" s="54"/>
      <c r="D142" s="54"/>
      <c r="E142" s="54"/>
    </row>
  </sheetData>
  <mergeCells count="25">
    <mergeCell ref="A6:F6"/>
    <mergeCell ref="D15:F15"/>
    <mergeCell ref="A18:C18"/>
    <mergeCell ref="A15:C15"/>
    <mergeCell ref="A16:C16"/>
    <mergeCell ref="A17:C17"/>
    <mergeCell ref="D16:F16"/>
    <mergeCell ref="D17:F17"/>
    <mergeCell ref="D18:F18"/>
    <mergeCell ref="A1:F1"/>
    <mergeCell ref="A2:F2"/>
    <mergeCell ref="A13:C13"/>
    <mergeCell ref="A14:C14"/>
    <mergeCell ref="A12:D12"/>
    <mergeCell ref="D13:F13"/>
    <mergeCell ref="D14:F14"/>
    <mergeCell ref="B8:C8"/>
    <mergeCell ref="B9:C9"/>
    <mergeCell ref="A10:F10"/>
    <mergeCell ref="B11:C11"/>
    <mergeCell ref="E12:F12"/>
    <mergeCell ref="B7:C7"/>
    <mergeCell ref="B3:C3"/>
    <mergeCell ref="A4:F4"/>
    <mergeCell ref="B5:C5"/>
  </mergeCells>
  <printOptions horizontalCentered="1" verticalCentered="1"/>
  <pageMargins left="0" right="0" top="0" bottom="0" header="0" footer="0"/>
  <pageSetup paperSize="9" scale="50" orientation="portrait" horizontalDpi="72" verticalDpi="72" r:id="rId1"/>
  <headerFooter alignWithMargins="0">
    <oddHeader>&amp;R&amp;G</oddHeader>
    <oddFooter>&amp;L&amp;P de &amp;N&amp;CCONAGOPARE GUAYAS&amp;RLiteral a4 .- Metas y objetivos unidades administrativas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R53"/>
  <sheetViews>
    <sheetView topLeftCell="B1" zoomScale="69" zoomScaleNormal="69" workbookViewId="0">
      <selection activeCell="C8" sqref="C8"/>
    </sheetView>
  </sheetViews>
  <sheetFormatPr baseColWidth="10" defaultColWidth="11.42578125" defaultRowHeight="12.75" x14ac:dyDescent="0.2"/>
  <cols>
    <col min="1" max="1" width="6.7109375" style="53" customWidth="1"/>
    <col min="2" max="2" width="46.85546875" style="53" customWidth="1"/>
    <col min="3" max="3" width="36.42578125" style="53" customWidth="1"/>
    <col min="4" max="4" width="42.42578125" style="53" customWidth="1"/>
    <col min="5" max="5" width="36.42578125" style="53" customWidth="1"/>
    <col min="6" max="6" width="26.28515625" style="53" customWidth="1"/>
    <col min="7" max="7" width="19.28515625" style="53" customWidth="1"/>
    <col min="8" max="8" width="32.7109375" style="53" customWidth="1"/>
    <col min="9" max="9" width="45" style="53" customWidth="1"/>
    <col min="10" max="44" width="11.42578125" style="54"/>
    <col min="45" max="16384" width="11.42578125" style="53"/>
  </cols>
  <sheetData>
    <row r="1" spans="1:44" ht="36" customHeight="1" x14ac:dyDescent="0.2">
      <c r="A1" s="365" t="s">
        <v>0</v>
      </c>
      <c r="B1" s="365"/>
      <c r="C1" s="365"/>
      <c r="D1" s="365"/>
      <c r="E1" s="365"/>
      <c r="F1" s="365"/>
      <c r="G1" s="365"/>
      <c r="H1" s="365"/>
      <c r="I1" s="365"/>
    </row>
    <row r="2" spans="1:44" ht="27.75" customHeight="1" x14ac:dyDescent="0.2">
      <c r="A2" s="314" t="s">
        <v>234</v>
      </c>
      <c r="B2" s="316"/>
      <c r="C2" s="316"/>
      <c r="D2" s="316"/>
      <c r="E2" s="316"/>
      <c r="F2" s="316"/>
      <c r="G2" s="316"/>
      <c r="H2" s="316"/>
      <c r="I2" s="316"/>
    </row>
    <row r="3" spans="1:44" s="56" customFormat="1" ht="54.75" customHeight="1" x14ac:dyDescent="0.25">
      <c r="A3" s="12" t="s">
        <v>28</v>
      </c>
      <c r="B3" s="12" t="s">
        <v>233</v>
      </c>
      <c r="C3" s="12" t="s">
        <v>232</v>
      </c>
      <c r="D3" s="12" t="s">
        <v>231</v>
      </c>
      <c r="E3" s="12" t="s">
        <v>230</v>
      </c>
      <c r="F3" s="12" t="s">
        <v>229</v>
      </c>
      <c r="G3" s="12" t="s">
        <v>228</v>
      </c>
      <c r="H3" s="12" t="s">
        <v>227</v>
      </c>
      <c r="I3" s="12" t="s">
        <v>226</v>
      </c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44" s="56" customFormat="1" ht="40.15" customHeight="1" x14ac:dyDescent="0.25">
      <c r="A4" s="149">
        <v>1</v>
      </c>
      <c r="B4" s="258" t="s">
        <v>545</v>
      </c>
      <c r="C4" s="108" t="s">
        <v>498</v>
      </c>
      <c r="D4" s="107" t="str">
        <f>Datos!B28</f>
        <v>CONSEJO NACIONAL DE GOBIERNOS PARROQUIALES RURALES DEL ECUADOR  - GUAYAS</v>
      </c>
      <c r="E4" s="107" t="str">
        <f>Datos!B24</f>
        <v xml:space="preserve">BOYACA 1003 Y VICTOR MANUEL RENDON </v>
      </c>
      <c r="F4" s="106" t="str">
        <f>Datos!B27</f>
        <v>CONAGOPARE GUAYAS</v>
      </c>
      <c r="G4" s="107" t="str">
        <f>Datos!B8</f>
        <v xml:space="preserve">042308077 </v>
      </c>
      <c r="H4" s="107">
        <v>102</v>
      </c>
      <c r="I4" s="162" t="s">
        <v>511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</row>
    <row r="5" spans="1:44" s="56" customFormat="1" ht="40.15" customHeight="1" x14ac:dyDescent="0.25">
      <c r="A5" s="149">
        <v>2</v>
      </c>
      <c r="B5" s="227" t="s">
        <v>544</v>
      </c>
      <c r="C5" s="108" t="s">
        <v>547</v>
      </c>
      <c r="D5" s="107" t="str">
        <f t="shared" ref="D5:G11" si="0">D4</f>
        <v>CONSEJO NACIONAL DE GOBIERNOS PARROQUIALES RURALES DEL ECUADOR  - GUAYAS</v>
      </c>
      <c r="E5" s="107" t="str">
        <f t="shared" si="0"/>
        <v xml:space="preserve">BOYACA 1003 Y VICTOR MANUEL RENDON </v>
      </c>
      <c r="F5" s="106" t="str">
        <f t="shared" si="0"/>
        <v>CONAGOPARE GUAYAS</v>
      </c>
      <c r="G5" s="107" t="str">
        <f t="shared" si="0"/>
        <v xml:space="preserve">042308077 </v>
      </c>
      <c r="H5" s="107">
        <v>103</v>
      </c>
      <c r="I5" s="162" t="s">
        <v>485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</row>
    <row r="6" spans="1:44" s="56" customFormat="1" ht="40.15" customHeight="1" x14ac:dyDescent="0.25">
      <c r="A6" s="149">
        <v>3</v>
      </c>
      <c r="B6" s="259" t="s">
        <v>501</v>
      </c>
      <c r="C6" s="108" t="s">
        <v>502</v>
      </c>
      <c r="D6" s="107" t="str">
        <f t="shared" si="0"/>
        <v>CONSEJO NACIONAL DE GOBIERNOS PARROQUIALES RURALES DEL ECUADOR  - GUAYAS</v>
      </c>
      <c r="E6" s="107" t="str">
        <f t="shared" si="0"/>
        <v xml:space="preserve">BOYACA 1003 Y VICTOR MANUEL RENDON </v>
      </c>
      <c r="F6" s="106" t="str">
        <f t="shared" si="0"/>
        <v>CONAGOPARE GUAYAS</v>
      </c>
      <c r="G6" s="107" t="str">
        <f t="shared" si="0"/>
        <v xml:space="preserve">042308077 </v>
      </c>
      <c r="H6" s="107">
        <v>104</v>
      </c>
      <c r="I6" s="162" t="s">
        <v>512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</row>
    <row r="7" spans="1:44" s="56" customFormat="1" ht="40.15" customHeight="1" x14ac:dyDescent="0.25">
      <c r="A7" s="149">
        <v>4</v>
      </c>
      <c r="B7" s="226" t="s">
        <v>503</v>
      </c>
      <c r="C7" s="108" t="s">
        <v>504</v>
      </c>
      <c r="D7" s="107" t="str">
        <f t="shared" si="0"/>
        <v>CONSEJO NACIONAL DE GOBIERNOS PARROQUIALES RURALES DEL ECUADOR  - GUAYAS</v>
      </c>
      <c r="E7" s="107" t="str">
        <f t="shared" si="0"/>
        <v xml:space="preserve">BOYACA 1003 Y VICTOR MANUEL RENDON </v>
      </c>
      <c r="F7" s="106" t="str">
        <f t="shared" si="0"/>
        <v>CONAGOPARE GUAYAS</v>
      </c>
      <c r="G7" s="107" t="str">
        <f t="shared" si="0"/>
        <v xml:space="preserve">042308077 </v>
      </c>
      <c r="H7" s="107">
        <v>101</v>
      </c>
      <c r="I7" s="162" t="s">
        <v>514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</row>
    <row r="8" spans="1:44" s="56" customFormat="1" ht="40.15" customHeight="1" x14ac:dyDescent="0.25">
      <c r="A8" s="149">
        <v>5</v>
      </c>
      <c r="B8" s="226" t="s">
        <v>505</v>
      </c>
      <c r="C8" s="108" t="s">
        <v>506</v>
      </c>
      <c r="D8" s="107" t="str">
        <f t="shared" si="0"/>
        <v>CONSEJO NACIONAL DE GOBIERNOS PARROQUIALES RURALES DEL ECUADOR  - GUAYAS</v>
      </c>
      <c r="E8" s="107" t="str">
        <f t="shared" si="0"/>
        <v xml:space="preserve">BOYACA 1003 Y VICTOR MANUEL RENDON </v>
      </c>
      <c r="F8" s="106" t="str">
        <f t="shared" si="0"/>
        <v>CONAGOPARE GUAYAS</v>
      </c>
      <c r="G8" s="107" t="str">
        <f t="shared" si="0"/>
        <v xml:space="preserve">042308077 </v>
      </c>
      <c r="H8" s="107">
        <v>104</v>
      </c>
      <c r="I8" s="162" t="s">
        <v>513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</row>
    <row r="9" spans="1:44" s="56" customFormat="1" ht="40.15" customHeight="1" x14ac:dyDescent="0.25">
      <c r="A9" s="149">
        <v>6</v>
      </c>
      <c r="B9" s="226" t="s">
        <v>507</v>
      </c>
      <c r="C9" s="108" t="s">
        <v>508</v>
      </c>
      <c r="D9" s="107" t="str">
        <f t="shared" si="0"/>
        <v>CONSEJO NACIONAL DE GOBIERNOS PARROQUIALES RURALES DEL ECUADOR  - GUAYAS</v>
      </c>
      <c r="E9" s="107" t="str">
        <f t="shared" si="0"/>
        <v xml:space="preserve">BOYACA 1003 Y VICTOR MANUEL RENDON </v>
      </c>
      <c r="F9" s="106" t="str">
        <f t="shared" si="0"/>
        <v>CONAGOPARE GUAYAS</v>
      </c>
      <c r="G9" s="107" t="str">
        <f t="shared" si="0"/>
        <v xml:space="preserve">042308077 </v>
      </c>
      <c r="H9" s="107">
        <f>H8</f>
        <v>104</v>
      </c>
      <c r="I9" s="162" t="s">
        <v>515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</row>
    <row r="10" spans="1:44" s="56" customFormat="1" ht="40.15" customHeight="1" x14ac:dyDescent="0.25">
      <c r="A10" s="149">
        <v>7</v>
      </c>
      <c r="B10" s="259" t="s">
        <v>509</v>
      </c>
      <c r="C10" s="108" t="s">
        <v>508</v>
      </c>
      <c r="D10" s="107" t="str">
        <f t="shared" si="0"/>
        <v>CONSEJO NACIONAL DE GOBIERNOS PARROQUIALES RURALES DEL ECUADOR  - GUAYAS</v>
      </c>
      <c r="E10" s="107" t="str">
        <f t="shared" si="0"/>
        <v xml:space="preserve">BOYACA 1003 Y VICTOR MANUEL RENDON </v>
      </c>
      <c r="F10" s="106" t="str">
        <f t="shared" si="0"/>
        <v>CONAGOPARE GUAYAS</v>
      </c>
      <c r="G10" s="107" t="str">
        <f t="shared" si="0"/>
        <v xml:space="preserve">042308077 </v>
      </c>
      <c r="H10" s="107">
        <f>H9</f>
        <v>104</v>
      </c>
      <c r="I10" s="162" t="s">
        <v>516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</row>
    <row r="11" spans="1:44" s="56" customFormat="1" ht="40.15" customHeight="1" x14ac:dyDescent="0.25">
      <c r="A11" s="238">
        <v>8</v>
      </c>
      <c r="B11" s="241" t="s">
        <v>510</v>
      </c>
      <c r="C11" s="240" t="s">
        <v>416</v>
      </c>
      <c r="D11" s="107" t="str">
        <f t="shared" si="0"/>
        <v>CONSEJO NACIONAL DE GOBIERNOS PARROQUIALES RURALES DEL ECUADOR  - GUAYAS</v>
      </c>
      <c r="E11" s="107" t="str">
        <f t="shared" si="0"/>
        <v xml:space="preserve">BOYACA 1003 Y VICTOR MANUEL RENDON </v>
      </c>
      <c r="F11" s="106" t="str">
        <f t="shared" si="0"/>
        <v>CONAGOPARE GUAYAS</v>
      </c>
      <c r="G11" s="107" t="str">
        <f t="shared" si="0"/>
        <v xml:space="preserve">042308077 </v>
      </c>
      <c r="H11" s="107">
        <v>101</v>
      </c>
      <c r="I11" s="162" t="s">
        <v>517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</row>
    <row r="12" spans="1:44" ht="42.75" customHeight="1" x14ac:dyDescent="0.2">
      <c r="A12" s="351" t="s">
        <v>225</v>
      </c>
      <c r="B12" s="352"/>
      <c r="C12" s="352"/>
      <c r="D12" s="353"/>
      <c r="E12" s="366" t="str">
        <f>Datos!B32</f>
        <v>No aplica, el CONAGOPARE GUAYAS no cuenta con sistema de Busqueda.</v>
      </c>
      <c r="F12" s="366"/>
      <c r="G12" s="366"/>
      <c r="H12" s="366"/>
      <c r="I12" s="366"/>
    </row>
    <row r="13" spans="1:44" ht="34.5" customHeight="1" x14ac:dyDescent="0.2">
      <c r="A13" s="351" t="s">
        <v>1</v>
      </c>
      <c r="B13" s="352"/>
      <c r="C13" s="352"/>
      <c r="D13" s="353"/>
      <c r="E13" s="320">
        <f>Datos!B2</f>
        <v>44985</v>
      </c>
      <c r="F13" s="320"/>
      <c r="G13" s="320"/>
      <c r="H13" s="320"/>
      <c r="I13" s="320"/>
    </row>
    <row r="14" spans="1:44" ht="34.5" customHeight="1" x14ac:dyDescent="0.2">
      <c r="A14" s="351" t="s">
        <v>2</v>
      </c>
      <c r="B14" s="352"/>
      <c r="C14" s="352"/>
      <c r="D14" s="353"/>
      <c r="E14" s="321" t="str">
        <f>Datos!B3</f>
        <v>MENSUAL</v>
      </c>
      <c r="F14" s="321"/>
      <c r="G14" s="321"/>
      <c r="H14" s="321"/>
      <c r="I14" s="321"/>
    </row>
    <row r="15" spans="1:44" ht="34.5" customHeight="1" x14ac:dyDescent="0.2">
      <c r="A15" s="351" t="s">
        <v>224</v>
      </c>
      <c r="B15" s="352"/>
      <c r="C15" s="352"/>
      <c r="D15" s="353"/>
      <c r="E15" s="321" t="str">
        <f>Datos!B4</f>
        <v xml:space="preserve">DIRECCION ADMINISTRATIVA FINANCIERA </v>
      </c>
      <c r="F15" s="321"/>
      <c r="G15" s="321"/>
      <c r="H15" s="321"/>
      <c r="I15" s="321"/>
    </row>
    <row r="16" spans="1:44" ht="34.5" customHeight="1" x14ac:dyDescent="0.2">
      <c r="A16" s="351" t="s">
        <v>223</v>
      </c>
      <c r="B16" s="352"/>
      <c r="C16" s="352"/>
      <c r="D16" s="353"/>
      <c r="E16" s="321" t="str">
        <f>Datos!B5</f>
        <v>ING. CHANGHUA PEDRO LAM RODRIGUEZ</v>
      </c>
      <c r="F16" s="321"/>
      <c r="G16" s="321"/>
      <c r="H16" s="321"/>
      <c r="I16" s="321"/>
    </row>
    <row r="17" spans="1:10" ht="34.5" customHeight="1" x14ac:dyDescent="0.2">
      <c r="A17" s="351" t="s">
        <v>4</v>
      </c>
      <c r="B17" s="352"/>
      <c r="C17" s="352"/>
      <c r="D17" s="353"/>
      <c r="E17" s="321" t="str">
        <f>Datos!B6</f>
        <v>tesoreria@conagopareguayas.gob.ec</v>
      </c>
      <c r="F17" s="321"/>
      <c r="G17" s="321"/>
      <c r="H17" s="321"/>
      <c r="I17" s="321"/>
    </row>
    <row r="18" spans="1:10" ht="34.5" customHeight="1" x14ac:dyDescent="0.2">
      <c r="A18" s="351" t="s">
        <v>5</v>
      </c>
      <c r="B18" s="352"/>
      <c r="C18" s="352"/>
      <c r="D18" s="353"/>
      <c r="E18" s="321" t="str">
        <f>Datos!B7</f>
        <v>042308077 EXTENSIÓN (103)</v>
      </c>
      <c r="F18" s="321"/>
      <c r="G18" s="321"/>
      <c r="H18" s="321"/>
      <c r="I18" s="321"/>
    </row>
    <row r="19" spans="1:10" s="54" customFormat="1" ht="17.25" customHeight="1" x14ac:dyDescent="0.2">
      <c r="A19" s="81"/>
      <c r="B19" s="81"/>
      <c r="C19" s="81"/>
      <c r="D19" s="81"/>
      <c r="E19" s="80"/>
      <c r="F19" s="80"/>
      <c r="G19" s="80"/>
      <c r="H19" s="80"/>
      <c r="I19" s="80"/>
    </row>
    <row r="20" spans="1:10" s="8" customFormat="1" ht="15" x14ac:dyDescent="0.25">
      <c r="A20" s="79"/>
      <c r="B20" s="79"/>
      <c r="C20" s="9"/>
      <c r="D20" s="9"/>
      <c r="E20" s="9"/>
      <c r="F20" s="9"/>
      <c r="G20" s="9"/>
      <c r="H20" s="9"/>
      <c r="I20" s="9"/>
      <c r="J20" s="9"/>
    </row>
    <row r="21" spans="1:10" s="54" customFormat="1" x14ac:dyDescent="0.2"/>
    <row r="22" spans="1:10" s="54" customFormat="1" x14ac:dyDescent="0.2"/>
    <row r="23" spans="1:10" s="54" customFormat="1" x14ac:dyDescent="0.2"/>
    <row r="24" spans="1:10" s="54" customFormat="1" x14ac:dyDescent="0.2"/>
    <row r="25" spans="1:10" s="54" customFormat="1" x14ac:dyDescent="0.2"/>
    <row r="26" spans="1:10" s="54" customFormat="1" x14ac:dyDescent="0.2"/>
    <row r="27" spans="1:10" s="54" customFormat="1" x14ac:dyDescent="0.2"/>
    <row r="28" spans="1:10" s="54" customFormat="1" x14ac:dyDescent="0.2"/>
    <row r="29" spans="1:10" s="54" customFormat="1" x14ac:dyDescent="0.2"/>
    <row r="30" spans="1:10" s="54" customFormat="1" x14ac:dyDescent="0.2"/>
    <row r="31" spans="1:10" s="54" customFormat="1" x14ac:dyDescent="0.2"/>
    <row r="32" spans="1:10" s="54" customFormat="1" x14ac:dyDescent="0.2"/>
    <row r="33" s="54" customFormat="1" x14ac:dyDescent="0.2"/>
    <row r="34" s="54" customFormat="1" x14ac:dyDescent="0.2"/>
    <row r="35" s="54" customFormat="1" x14ac:dyDescent="0.2"/>
    <row r="36" s="54" customFormat="1" x14ac:dyDescent="0.2"/>
    <row r="37" s="54" customFormat="1" x14ac:dyDescent="0.2"/>
    <row r="38" s="54" customFormat="1" x14ac:dyDescent="0.2"/>
    <row r="39" s="54" customFormat="1" x14ac:dyDescent="0.2"/>
    <row r="40" s="54" customFormat="1" x14ac:dyDescent="0.2"/>
    <row r="41" s="54" customFormat="1" x14ac:dyDescent="0.2"/>
    <row r="42" s="54" customFormat="1" x14ac:dyDescent="0.2"/>
    <row r="43" s="54" customFormat="1" x14ac:dyDescent="0.2"/>
    <row r="44" s="54" customFormat="1" x14ac:dyDescent="0.2"/>
    <row r="45" s="54" customFormat="1" x14ac:dyDescent="0.2"/>
    <row r="46" s="54" customFormat="1" x14ac:dyDescent="0.2"/>
    <row r="47" s="54" customFormat="1" x14ac:dyDescent="0.2"/>
    <row r="48" s="54" customFormat="1" x14ac:dyDescent="0.2"/>
    <row r="49" s="54" customFormat="1" x14ac:dyDescent="0.2"/>
    <row r="50" s="54" customFormat="1" x14ac:dyDescent="0.2"/>
    <row r="51" s="54" customFormat="1" x14ac:dyDescent="0.2"/>
    <row r="52" s="54" customFormat="1" x14ac:dyDescent="0.2"/>
    <row r="53" s="54" customFormat="1" x14ac:dyDescent="0.2"/>
  </sheetData>
  <sortState ref="B4:I52">
    <sortCondition ref="B4"/>
  </sortState>
  <mergeCells count="16">
    <mergeCell ref="E17:I17"/>
    <mergeCell ref="E18:I18"/>
    <mergeCell ref="E16:I16"/>
    <mergeCell ref="A2:I2"/>
    <mergeCell ref="A1:I1"/>
    <mergeCell ref="E13:I13"/>
    <mergeCell ref="E14:I14"/>
    <mergeCell ref="E15:I15"/>
    <mergeCell ref="A12:D12"/>
    <mergeCell ref="E12:I12"/>
    <mergeCell ref="A13:D13"/>
    <mergeCell ref="A18:D18"/>
    <mergeCell ref="A17:D17"/>
    <mergeCell ref="A16:D16"/>
    <mergeCell ref="A15:D15"/>
    <mergeCell ref="A14:D14"/>
  </mergeCells>
  <hyperlinks>
    <hyperlink ref="I4" r:id="rId1"/>
    <hyperlink ref="I5" r:id="rId2"/>
    <hyperlink ref="I6" r:id="rId3"/>
    <hyperlink ref="I7" r:id="rId4"/>
    <hyperlink ref="I8" r:id="rId5"/>
    <hyperlink ref="I9" r:id="rId6"/>
    <hyperlink ref="I10" r:id="rId7"/>
    <hyperlink ref="I11" r:id="rId8"/>
  </hyperlinks>
  <printOptions horizontalCentered="1" verticalCentered="1"/>
  <pageMargins left="0" right="0" top="1.1417322834645669" bottom="0.55118110236220474" header="0" footer="0"/>
  <pageSetup paperSize="9" scale="45" orientation="landscape" horizontalDpi="72" verticalDpi="72" r:id="rId9"/>
  <headerFooter alignWithMargins="0">
    <oddHeader>&amp;R&amp;G</oddHeader>
    <oddFooter>&amp;L&amp;P de &amp;N&amp;CCONAGOPARE GUAYAS&amp;RLiteral b1 .-Directorio de la institución</oddFooter>
  </headerFooter>
  <legacyDrawingHF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1"/>
  <sheetViews>
    <sheetView zoomScale="70" zoomScaleNormal="70" workbookViewId="0">
      <selection activeCell="C15" sqref="C15"/>
    </sheetView>
  </sheetViews>
  <sheetFormatPr baseColWidth="10" defaultColWidth="11.42578125" defaultRowHeight="12.75" x14ac:dyDescent="0.2"/>
  <cols>
    <col min="1" max="1" width="6.7109375" style="60" customWidth="1"/>
    <col min="2" max="3" width="41.5703125" style="53" customWidth="1"/>
    <col min="4" max="4" width="51.42578125" style="53" customWidth="1"/>
    <col min="5" max="10" width="11.42578125" style="54"/>
    <col min="11" max="16384" width="11.42578125" style="53"/>
  </cols>
  <sheetData>
    <row r="1" spans="1:10" ht="34.5" customHeight="1" x14ac:dyDescent="0.2">
      <c r="A1" s="314" t="s">
        <v>0</v>
      </c>
      <c r="B1" s="314"/>
      <c r="C1" s="314"/>
      <c r="D1" s="314"/>
    </row>
    <row r="2" spans="1:10" ht="32.25" customHeight="1" x14ac:dyDescent="0.2">
      <c r="A2" s="314" t="s">
        <v>239</v>
      </c>
      <c r="B2" s="367"/>
      <c r="C2" s="367"/>
      <c r="D2" s="367"/>
    </row>
    <row r="3" spans="1:10" s="58" customFormat="1" ht="69.75" customHeight="1" x14ac:dyDescent="0.2">
      <c r="A3" s="12" t="s">
        <v>28</v>
      </c>
      <c r="B3" s="12" t="s">
        <v>231</v>
      </c>
      <c r="C3" s="12" t="s">
        <v>238</v>
      </c>
      <c r="D3" s="12" t="s">
        <v>232</v>
      </c>
      <c r="E3" s="59"/>
      <c r="F3" s="59"/>
      <c r="G3" s="59"/>
      <c r="H3" s="59"/>
      <c r="I3" s="59"/>
      <c r="J3" s="59"/>
    </row>
    <row r="4" spans="1:10" ht="29.25" customHeight="1" x14ac:dyDescent="0.2">
      <c r="A4" s="368" t="s">
        <v>219</v>
      </c>
      <c r="B4" s="368"/>
      <c r="C4" s="368"/>
      <c r="D4" s="368"/>
    </row>
    <row r="5" spans="1:10" ht="21" customHeight="1" x14ac:dyDescent="0.2">
      <c r="A5" s="106">
        <v>1</v>
      </c>
      <c r="B5" s="108" t="s">
        <v>396</v>
      </c>
      <c r="C5" s="260" t="s">
        <v>545</v>
      </c>
      <c r="D5" s="107" t="s">
        <v>498</v>
      </c>
    </row>
    <row r="6" spans="1:10" ht="31.5" customHeight="1" x14ac:dyDescent="0.2">
      <c r="A6" s="303" t="s">
        <v>217</v>
      </c>
      <c r="B6" s="303"/>
      <c r="C6" s="303"/>
      <c r="D6" s="303"/>
    </row>
    <row r="7" spans="1:10" ht="28.5" customHeight="1" x14ac:dyDescent="0.2">
      <c r="A7" s="107">
        <v>2</v>
      </c>
      <c r="B7" s="108" t="s">
        <v>518</v>
      </c>
      <c r="C7" s="225" t="s">
        <v>544</v>
      </c>
      <c r="D7" s="107" t="s">
        <v>499</v>
      </c>
    </row>
    <row r="8" spans="1:10" ht="28.5" customHeight="1" x14ac:dyDescent="0.2">
      <c r="A8" s="107">
        <v>3</v>
      </c>
      <c r="B8" s="108" t="s">
        <v>518</v>
      </c>
      <c r="C8" s="227" t="s">
        <v>503</v>
      </c>
      <c r="D8" s="107" t="s">
        <v>504</v>
      </c>
    </row>
    <row r="9" spans="1:10" ht="30" customHeight="1" x14ac:dyDescent="0.2">
      <c r="A9" s="303" t="s">
        <v>346</v>
      </c>
      <c r="B9" s="303"/>
      <c r="C9" s="303"/>
      <c r="D9" s="303"/>
    </row>
    <row r="10" spans="1:10" ht="30.75" customHeight="1" x14ac:dyDescent="0.2">
      <c r="A10" s="357" t="s">
        <v>345</v>
      </c>
      <c r="B10" s="369"/>
      <c r="C10" s="369"/>
      <c r="D10" s="358"/>
    </row>
    <row r="11" spans="1:10" ht="21" customHeight="1" x14ac:dyDescent="0.2">
      <c r="A11" s="303" t="s">
        <v>237</v>
      </c>
      <c r="B11" s="303"/>
      <c r="C11" s="303"/>
      <c r="D11" s="303"/>
    </row>
    <row r="12" spans="1:10" s="242" customFormat="1" ht="21" customHeight="1" x14ac:dyDescent="0.25">
      <c r="A12" s="243">
        <v>4</v>
      </c>
      <c r="B12" s="243" t="s">
        <v>519</v>
      </c>
      <c r="C12" s="243" t="s">
        <v>501</v>
      </c>
      <c r="D12" s="243" t="s">
        <v>502</v>
      </c>
    </row>
    <row r="13" spans="1:10" s="242" customFormat="1" ht="21" customHeight="1" x14ac:dyDescent="0.25">
      <c r="A13" s="243">
        <v>5</v>
      </c>
      <c r="B13" s="243" t="s">
        <v>520</v>
      </c>
      <c r="C13" s="243" t="s">
        <v>505</v>
      </c>
      <c r="D13" s="243" t="s">
        <v>506</v>
      </c>
    </row>
    <row r="14" spans="1:10" s="242" customFormat="1" ht="21" customHeight="1" x14ac:dyDescent="0.25">
      <c r="A14" s="243">
        <v>6</v>
      </c>
      <c r="B14" s="243" t="s">
        <v>520</v>
      </c>
      <c r="C14" s="243" t="s">
        <v>507</v>
      </c>
      <c r="D14" s="243" t="s">
        <v>508</v>
      </c>
    </row>
    <row r="15" spans="1:10" s="242" customFormat="1" ht="21" customHeight="1" x14ac:dyDescent="0.25">
      <c r="A15" s="243">
        <v>7</v>
      </c>
      <c r="B15" s="243" t="s">
        <v>520</v>
      </c>
      <c r="C15" s="243" t="s">
        <v>509</v>
      </c>
      <c r="D15" s="243" t="s">
        <v>508</v>
      </c>
    </row>
    <row r="16" spans="1:10" s="242" customFormat="1" ht="21" customHeight="1" x14ac:dyDescent="0.25">
      <c r="A16" s="243">
        <v>8</v>
      </c>
      <c r="B16" s="243" t="s">
        <v>416</v>
      </c>
      <c r="C16" s="243" t="s">
        <v>510</v>
      </c>
      <c r="D16" s="243" t="s">
        <v>416</v>
      </c>
    </row>
    <row r="17" spans="1:20" ht="33" customHeight="1" x14ac:dyDescent="0.2">
      <c r="A17" s="317" t="s">
        <v>1</v>
      </c>
      <c r="B17" s="317"/>
      <c r="C17" s="317"/>
      <c r="D17" s="130">
        <f>Datos!B2</f>
        <v>44985</v>
      </c>
    </row>
    <row r="18" spans="1:20" ht="33" customHeight="1" x14ac:dyDescent="0.2">
      <c r="A18" s="317" t="s">
        <v>2</v>
      </c>
      <c r="B18" s="317"/>
      <c r="C18" s="317"/>
      <c r="D18" s="149" t="str">
        <f>Datos!B3</f>
        <v>MENSUAL</v>
      </c>
    </row>
    <row r="19" spans="1:20" ht="33" customHeight="1" x14ac:dyDescent="0.2">
      <c r="A19" s="317" t="s">
        <v>236</v>
      </c>
      <c r="B19" s="317"/>
      <c r="C19" s="317"/>
      <c r="D19" s="149" t="str">
        <f>Datos!B4</f>
        <v xml:space="preserve">DIRECCION ADMINISTRATIVA FINANCIERA </v>
      </c>
    </row>
    <row r="20" spans="1:20" ht="33" customHeight="1" x14ac:dyDescent="0.2">
      <c r="A20" s="317" t="s">
        <v>235</v>
      </c>
      <c r="B20" s="317"/>
      <c r="C20" s="317"/>
      <c r="D20" s="149" t="str">
        <f>Datos!B5</f>
        <v>ING. CHANGHUA PEDRO LAM RODRIGUEZ</v>
      </c>
    </row>
    <row r="21" spans="1:20" ht="33" customHeight="1" x14ac:dyDescent="0.2">
      <c r="A21" s="317" t="s">
        <v>4</v>
      </c>
      <c r="B21" s="317"/>
      <c r="C21" s="317"/>
      <c r="D21" s="149" t="str">
        <f>Datos!B6</f>
        <v>tesoreria@conagopareguayas.gob.ec</v>
      </c>
    </row>
    <row r="22" spans="1:20" ht="33" customHeight="1" x14ac:dyDescent="0.2">
      <c r="A22" s="317" t="s">
        <v>5</v>
      </c>
      <c r="B22" s="317"/>
      <c r="C22" s="317"/>
      <c r="D22" s="149" t="str">
        <f>Datos!B7</f>
        <v>042308077 EXTENSIÓN (103)</v>
      </c>
    </row>
    <row r="23" spans="1:20" ht="13.5" customHeight="1" x14ac:dyDescent="0.2">
      <c r="A23" s="81"/>
      <c r="B23" s="81"/>
      <c r="C23" s="81"/>
      <c r="D23" s="80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pans="1:20" x14ac:dyDescent="0.2">
      <c r="A24" s="55"/>
      <c r="B24" s="54"/>
      <c r="C24" s="54"/>
      <c r="D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  <row r="25" spans="1:20" s="54" customFormat="1" x14ac:dyDescent="0.2">
      <c r="A25" s="61"/>
    </row>
    <row r="26" spans="1:20" s="54" customFormat="1" x14ac:dyDescent="0.2">
      <c r="A26" s="61"/>
    </row>
    <row r="27" spans="1:20" s="54" customFormat="1" x14ac:dyDescent="0.2">
      <c r="A27" s="61"/>
    </row>
    <row r="28" spans="1:20" s="54" customFormat="1" x14ac:dyDescent="0.2">
      <c r="A28" s="61"/>
    </row>
    <row r="29" spans="1:20" s="54" customFormat="1" x14ac:dyDescent="0.2">
      <c r="A29" s="61"/>
    </row>
    <row r="30" spans="1:20" s="54" customFormat="1" x14ac:dyDescent="0.2">
      <c r="A30" s="61"/>
    </row>
    <row r="31" spans="1:20" s="54" customFormat="1" x14ac:dyDescent="0.2">
      <c r="A31" s="61"/>
    </row>
    <row r="32" spans="1:20" s="54" customFormat="1" x14ac:dyDescent="0.2">
      <c r="A32" s="61"/>
    </row>
    <row r="33" spans="1:1" s="54" customFormat="1" x14ac:dyDescent="0.2">
      <c r="A33" s="61"/>
    </row>
    <row r="34" spans="1:1" s="54" customFormat="1" x14ac:dyDescent="0.2">
      <c r="A34" s="61"/>
    </row>
    <row r="35" spans="1:1" s="54" customFormat="1" x14ac:dyDescent="0.2">
      <c r="A35" s="61"/>
    </row>
    <row r="36" spans="1:1" s="54" customFormat="1" x14ac:dyDescent="0.2">
      <c r="A36" s="61"/>
    </row>
    <row r="37" spans="1:1" s="54" customFormat="1" x14ac:dyDescent="0.2">
      <c r="A37" s="61"/>
    </row>
    <row r="38" spans="1:1" s="54" customFormat="1" x14ac:dyDescent="0.2">
      <c r="A38" s="61"/>
    </row>
    <row r="39" spans="1:1" s="54" customFormat="1" x14ac:dyDescent="0.2">
      <c r="A39" s="61"/>
    </row>
    <row r="40" spans="1:1" s="54" customFormat="1" x14ac:dyDescent="0.2">
      <c r="A40" s="61"/>
    </row>
    <row r="41" spans="1:1" s="54" customFormat="1" x14ac:dyDescent="0.2">
      <c r="A41" s="61"/>
    </row>
  </sheetData>
  <sortState ref="B79:E83">
    <sortCondition ref="D79"/>
  </sortState>
  <mergeCells count="13">
    <mergeCell ref="A1:D1"/>
    <mergeCell ref="A2:D2"/>
    <mergeCell ref="A4:D4"/>
    <mergeCell ref="A6:D6"/>
    <mergeCell ref="A22:C22"/>
    <mergeCell ref="A17:C17"/>
    <mergeCell ref="A18:C18"/>
    <mergeCell ref="A20:C20"/>
    <mergeCell ref="A21:C21"/>
    <mergeCell ref="A19:C19"/>
    <mergeCell ref="A9:D9"/>
    <mergeCell ref="A11:D11"/>
    <mergeCell ref="A10:D10"/>
  </mergeCells>
  <printOptions horizontalCentered="1" verticalCentered="1"/>
  <pageMargins left="0" right="0" top="0.82677165354330717" bottom="0.6692913385826772" header="0" footer="0"/>
  <pageSetup paperSize="9" scale="50" orientation="portrait" horizontalDpi="72" verticalDpi="72" r:id="rId1"/>
  <headerFooter alignWithMargins="0">
    <oddHeader>&amp;R&amp;G</oddHeader>
    <oddFooter>&amp;L&amp;P de &amp;N&amp;CCONAGOPARE GUAYAS&amp;RLiteral b2.-Distributivo del personal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L139"/>
  <sheetViews>
    <sheetView view="pageLayout" topLeftCell="D1" zoomScale="68" zoomScaleNormal="55" zoomScalePageLayoutView="68" workbookViewId="0">
      <selection activeCell="O4" sqref="O4"/>
    </sheetView>
  </sheetViews>
  <sheetFormatPr baseColWidth="10" defaultColWidth="11.42578125" defaultRowHeight="15" x14ac:dyDescent="0.25"/>
  <cols>
    <col min="1" max="1" width="6.7109375" style="13" customWidth="1"/>
    <col min="2" max="2" width="46.7109375" style="13" customWidth="1"/>
    <col min="3" max="4" width="24.140625" style="13" customWidth="1"/>
    <col min="5" max="5" width="35.28515625" style="13" customWidth="1"/>
    <col min="6" max="6" width="24.140625" style="13" customWidth="1"/>
    <col min="7" max="7" width="17.42578125" style="13" bestFit="1" customWidth="1"/>
    <col min="8" max="8" width="19" style="13" customWidth="1"/>
    <col min="9" max="9" width="16.42578125" style="13" customWidth="1"/>
    <col min="10" max="10" width="16.5703125" style="13" customWidth="1"/>
    <col min="11" max="11" width="17.85546875" style="13" customWidth="1"/>
    <col min="12" max="12" width="16.42578125" style="13" customWidth="1"/>
    <col min="13" max="13" width="16.85546875" style="13" customWidth="1"/>
    <col min="14" max="14" width="11.42578125" style="13"/>
    <col min="15" max="38" width="11.42578125" style="14"/>
    <col min="39" max="16384" width="11.42578125" style="13"/>
  </cols>
  <sheetData>
    <row r="1" spans="1:14" ht="33" customHeight="1" x14ac:dyDescent="0.25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14"/>
    </row>
    <row r="2" spans="1:14" ht="27.75" customHeight="1" x14ac:dyDescent="0.25">
      <c r="A2" s="334" t="s">
        <v>255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14"/>
    </row>
    <row r="3" spans="1:14" ht="31.5" customHeight="1" x14ac:dyDescent="0.25">
      <c r="A3" s="372" t="s">
        <v>254</v>
      </c>
      <c r="B3" s="373"/>
      <c r="C3" s="373"/>
      <c r="D3" s="373"/>
      <c r="E3" s="373"/>
      <c r="F3" s="373"/>
      <c r="G3" s="373"/>
      <c r="H3" s="373"/>
      <c r="I3" s="370" t="s">
        <v>253</v>
      </c>
      <c r="J3" s="370"/>
      <c r="K3" s="370"/>
      <c r="L3" s="370"/>
      <c r="M3" s="370"/>
    </row>
    <row r="4" spans="1:14" s="83" customFormat="1" ht="87.6" customHeight="1" x14ac:dyDescent="0.25">
      <c r="A4" s="20" t="s">
        <v>28</v>
      </c>
      <c r="B4" s="20" t="s">
        <v>238</v>
      </c>
      <c r="C4" s="20" t="s">
        <v>232</v>
      </c>
      <c r="D4" s="20" t="s">
        <v>252</v>
      </c>
      <c r="E4" s="20" t="s">
        <v>251</v>
      </c>
      <c r="F4" s="20" t="s">
        <v>250</v>
      </c>
      <c r="G4" s="20" t="s">
        <v>249</v>
      </c>
      <c r="H4" s="20" t="s">
        <v>248</v>
      </c>
      <c r="I4" s="20" t="s">
        <v>247</v>
      </c>
      <c r="J4" s="20" t="s">
        <v>246</v>
      </c>
      <c r="K4" s="20" t="s">
        <v>245</v>
      </c>
      <c r="L4" s="20" t="s">
        <v>244</v>
      </c>
      <c r="M4" s="20" t="s">
        <v>243</v>
      </c>
    </row>
    <row r="5" spans="1:14" s="14" customFormat="1" ht="41.25" customHeight="1" x14ac:dyDescent="0.25">
      <c r="A5" s="149">
        <v>1</v>
      </c>
      <c r="B5" s="246" t="s">
        <v>545</v>
      </c>
      <c r="C5" s="108" t="s">
        <v>498</v>
      </c>
      <c r="D5" s="110" t="s">
        <v>328</v>
      </c>
      <c r="E5" s="110" t="s">
        <v>523</v>
      </c>
      <c r="F5" s="108" t="s">
        <v>498</v>
      </c>
      <c r="G5" s="30">
        <v>850</v>
      </c>
      <c r="H5" s="30">
        <f>G5*12</f>
        <v>10200</v>
      </c>
      <c r="I5" s="30">
        <v>70.83</v>
      </c>
      <c r="J5" s="30">
        <v>0</v>
      </c>
      <c r="K5" s="374" t="s">
        <v>345</v>
      </c>
      <c r="L5" s="374" t="s">
        <v>345</v>
      </c>
      <c r="M5" s="30">
        <v>0</v>
      </c>
    </row>
    <row r="6" spans="1:14" s="14" customFormat="1" ht="41.25" customHeight="1" x14ac:dyDescent="0.25">
      <c r="A6" s="149">
        <v>2</v>
      </c>
      <c r="B6" s="227" t="s">
        <v>548</v>
      </c>
      <c r="C6" s="108" t="s">
        <v>499</v>
      </c>
      <c r="D6" s="110" t="s">
        <v>328</v>
      </c>
      <c r="E6" s="110" t="s">
        <v>523</v>
      </c>
      <c r="F6" s="108" t="s">
        <v>345</v>
      </c>
      <c r="G6" s="30">
        <v>1412</v>
      </c>
      <c r="H6" s="30">
        <f>G6*12</f>
        <v>16944</v>
      </c>
      <c r="I6" s="30">
        <f t="shared" ref="I6:I13" si="0">G6/12</f>
        <v>117.66666666666667</v>
      </c>
      <c r="J6" s="30">
        <v>450</v>
      </c>
      <c r="K6" s="374"/>
      <c r="L6" s="374"/>
      <c r="M6" s="30">
        <v>0</v>
      </c>
    </row>
    <row r="7" spans="1:14" s="14" customFormat="1" ht="41.25" customHeight="1" x14ac:dyDescent="0.25">
      <c r="A7" s="149">
        <v>3</v>
      </c>
      <c r="B7" s="247" t="s">
        <v>501</v>
      </c>
      <c r="C7" s="108" t="s">
        <v>502</v>
      </c>
      <c r="D7" s="110" t="s">
        <v>328</v>
      </c>
      <c r="E7" s="110" t="s">
        <v>523</v>
      </c>
      <c r="F7" s="108" t="s">
        <v>345</v>
      </c>
      <c r="G7" s="30">
        <v>1412</v>
      </c>
      <c r="H7" s="30">
        <f>G7*12</f>
        <v>16944</v>
      </c>
      <c r="I7" s="30">
        <f t="shared" si="0"/>
        <v>117.66666666666667</v>
      </c>
      <c r="J7" s="30">
        <v>450</v>
      </c>
      <c r="K7" s="374"/>
      <c r="L7" s="374"/>
      <c r="M7" s="30">
        <v>0</v>
      </c>
    </row>
    <row r="8" spans="1:14" s="14" customFormat="1" ht="41.25" customHeight="1" x14ac:dyDescent="0.25">
      <c r="A8" s="149">
        <v>4</v>
      </c>
      <c r="B8" s="246" t="s">
        <v>503</v>
      </c>
      <c r="C8" s="108" t="s">
        <v>504</v>
      </c>
      <c r="D8" s="110" t="s">
        <v>521</v>
      </c>
      <c r="E8" s="110" t="s">
        <v>522</v>
      </c>
      <c r="F8" s="108" t="s">
        <v>345</v>
      </c>
      <c r="G8" s="30">
        <v>750</v>
      </c>
      <c r="H8" s="30">
        <f t="shared" ref="H8:H13" si="1">G8*12</f>
        <v>9000</v>
      </c>
      <c r="I8" s="30">
        <f t="shared" si="0"/>
        <v>62.5</v>
      </c>
      <c r="J8" s="30">
        <v>450</v>
      </c>
      <c r="K8" s="374"/>
      <c r="L8" s="374"/>
      <c r="M8" s="30">
        <v>0</v>
      </c>
    </row>
    <row r="9" spans="1:14" s="14" customFormat="1" ht="41.25" customHeight="1" x14ac:dyDescent="0.25">
      <c r="A9" s="149">
        <v>5</v>
      </c>
      <c r="B9" s="246" t="s">
        <v>505</v>
      </c>
      <c r="C9" s="108" t="s">
        <v>506</v>
      </c>
      <c r="D9" s="110" t="s">
        <v>328</v>
      </c>
      <c r="E9" s="110" t="s">
        <v>523</v>
      </c>
      <c r="F9" s="108" t="s">
        <v>345</v>
      </c>
      <c r="G9" s="30">
        <v>1212</v>
      </c>
      <c r="H9" s="30">
        <f t="shared" si="1"/>
        <v>14544</v>
      </c>
      <c r="I9" s="30">
        <f t="shared" si="0"/>
        <v>101</v>
      </c>
      <c r="J9" s="30">
        <v>450</v>
      </c>
      <c r="K9" s="374"/>
      <c r="L9" s="374"/>
      <c r="M9" s="30">
        <v>0</v>
      </c>
    </row>
    <row r="10" spans="1:14" s="14" customFormat="1" ht="41.25" customHeight="1" x14ac:dyDescent="0.25">
      <c r="A10" s="149">
        <v>6</v>
      </c>
      <c r="B10" s="246" t="s">
        <v>507</v>
      </c>
      <c r="C10" s="108" t="s">
        <v>508</v>
      </c>
      <c r="D10" s="110" t="s">
        <v>328</v>
      </c>
      <c r="E10" s="110" t="s">
        <v>523</v>
      </c>
      <c r="F10" s="108" t="s">
        <v>345</v>
      </c>
      <c r="G10" s="30">
        <v>1212</v>
      </c>
      <c r="H10" s="30">
        <f t="shared" si="1"/>
        <v>14544</v>
      </c>
      <c r="I10" s="30">
        <f t="shared" si="0"/>
        <v>101</v>
      </c>
      <c r="J10" s="30">
        <v>450</v>
      </c>
      <c r="K10" s="374"/>
      <c r="L10" s="374"/>
      <c r="M10" s="30">
        <v>0</v>
      </c>
    </row>
    <row r="11" spans="1:14" s="14" customFormat="1" ht="41.25" customHeight="1" x14ac:dyDescent="0.25">
      <c r="A11" s="256">
        <v>7</v>
      </c>
      <c r="B11" s="257" t="s">
        <v>549</v>
      </c>
      <c r="C11" s="108" t="s">
        <v>506</v>
      </c>
      <c r="D11" s="110" t="s">
        <v>328</v>
      </c>
      <c r="E11" s="110" t="s">
        <v>523</v>
      </c>
      <c r="F11" s="108" t="s">
        <v>345</v>
      </c>
      <c r="G11" s="30">
        <v>1212</v>
      </c>
      <c r="H11" s="30">
        <f>G11*12</f>
        <v>14544</v>
      </c>
      <c r="I11" s="30">
        <f>G11/12</f>
        <v>101</v>
      </c>
      <c r="J11" s="30">
        <v>450</v>
      </c>
      <c r="K11" s="374"/>
      <c r="L11" s="374"/>
      <c r="M11" s="30">
        <v>0</v>
      </c>
    </row>
    <row r="12" spans="1:14" s="14" customFormat="1" ht="41.25" customHeight="1" x14ac:dyDescent="0.25">
      <c r="A12" s="149">
        <v>8</v>
      </c>
      <c r="B12" s="247" t="s">
        <v>509</v>
      </c>
      <c r="C12" s="108" t="s">
        <v>508</v>
      </c>
      <c r="D12" s="110" t="s">
        <v>328</v>
      </c>
      <c r="E12" s="110" t="s">
        <v>523</v>
      </c>
      <c r="F12" s="108" t="s">
        <v>345</v>
      </c>
      <c r="G12" s="30">
        <v>1212</v>
      </c>
      <c r="H12" s="30">
        <f t="shared" si="1"/>
        <v>14544</v>
      </c>
      <c r="I12" s="30">
        <f t="shared" si="0"/>
        <v>101</v>
      </c>
      <c r="J12" s="30">
        <v>450</v>
      </c>
      <c r="K12" s="374"/>
      <c r="L12" s="374"/>
      <c r="M12" s="30">
        <v>0</v>
      </c>
    </row>
    <row r="13" spans="1:14" s="14" customFormat="1" ht="41.25" customHeight="1" x14ac:dyDescent="0.25">
      <c r="A13" s="149">
        <v>9</v>
      </c>
      <c r="B13" s="246" t="s">
        <v>510</v>
      </c>
      <c r="C13" s="108" t="s">
        <v>416</v>
      </c>
      <c r="D13" s="110" t="s">
        <v>521</v>
      </c>
      <c r="E13" s="110" t="s">
        <v>522</v>
      </c>
      <c r="F13" s="108" t="s">
        <v>345</v>
      </c>
      <c r="G13" s="30">
        <v>700</v>
      </c>
      <c r="H13" s="30">
        <f t="shared" si="1"/>
        <v>8400</v>
      </c>
      <c r="I13" s="30">
        <f t="shared" si="0"/>
        <v>58.333333333333336</v>
      </c>
      <c r="J13" s="30">
        <v>450</v>
      </c>
      <c r="K13" s="374"/>
      <c r="L13" s="374"/>
      <c r="M13" s="30">
        <v>0</v>
      </c>
    </row>
    <row r="14" spans="1:14" s="14" customFormat="1" ht="31.5" customHeight="1" x14ac:dyDescent="0.25">
      <c r="A14" s="371" t="s">
        <v>242</v>
      </c>
      <c r="B14" s="371"/>
      <c r="C14" s="371"/>
      <c r="D14" s="237"/>
      <c r="E14" s="237"/>
      <c r="F14" s="237"/>
      <c r="G14" s="82">
        <f t="shared" ref="G14:M14" si="2">SUM(G5:G13)</f>
        <v>9972</v>
      </c>
      <c r="H14" s="82">
        <f t="shared" si="2"/>
        <v>119664</v>
      </c>
      <c r="I14" s="82">
        <f t="shared" si="2"/>
        <v>830.99666666666678</v>
      </c>
      <c r="J14" s="82">
        <f>SUM(J6:J13)</f>
        <v>3600</v>
      </c>
      <c r="K14" s="82">
        <f t="shared" si="2"/>
        <v>0</v>
      </c>
      <c r="L14" s="82">
        <f t="shared" si="2"/>
        <v>0</v>
      </c>
      <c r="M14" s="82">
        <f t="shared" si="2"/>
        <v>0</v>
      </c>
    </row>
    <row r="15" spans="1:14" ht="34.5" customHeight="1" x14ac:dyDescent="0.25">
      <c r="A15" s="341" t="s">
        <v>1</v>
      </c>
      <c r="B15" s="341"/>
      <c r="C15" s="341"/>
      <c r="D15" s="341"/>
      <c r="E15" s="341"/>
      <c r="F15" s="341"/>
      <c r="G15" s="341"/>
      <c r="H15" s="341"/>
      <c r="I15" s="341"/>
      <c r="J15" s="320">
        <f>Datos!B13</f>
        <v>44985</v>
      </c>
      <c r="K15" s="320"/>
      <c r="L15" s="320"/>
      <c r="M15" s="320"/>
      <c r="N15" s="14"/>
    </row>
    <row r="16" spans="1:14" ht="34.5" customHeight="1" x14ac:dyDescent="0.25">
      <c r="A16" s="341" t="s">
        <v>2</v>
      </c>
      <c r="B16" s="341"/>
      <c r="C16" s="341"/>
      <c r="D16" s="341"/>
      <c r="E16" s="341"/>
      <c r="F16" s="341"/>
      <c r="G16" s="341"/>
      <c r="H16" s="341"/>
      <c r="I16" s="341"/>
      <c r="J16" s="375" t="str">
        <f>Datos!B14</f>
        <v>MENSUAL</v>
      </c>
      <c r="K16" s="375"/>
      <c r="L16" s="375"/>
      <c r="M16" s="375"/>
      <c r="N16" s="14"/>
    </row>
    <row r="17" spans="1:14" ht="34.5" customHeight="1" x14ac:dyDescent="0.25">
      <c r="A17" s="341" t="s">
        <v>241</v>
      </c>
      <c r="B17" s="341"/>
      <c r="C17" s="341"/>
      <c r="D17" s="341"/>
      <c r="E17" s="341"/>
      <c r="F17" s="341"/>
      <c r="G17" s="341"/>
      <c r="H17" s="341"/>
      <c r="I17" s="341"/>
      <c r="J17" s="375" t="str">
        <f>Datos!B15</f>
        <v xml:space="preserve">DIRECCION ADMINISTRATIVA FINANCIERA </v>
      </c>
      <c r="K17" s="375"/>
      <c r="L17" s="375"/>
      <c r="M17" s="375"/>
      <c r="N17" s="14"/>
    </row>
    <row r="18" spans="1:14" ht="34.5" customHeight="1" x14ac:dyDescent="0.25">
      <c r="A18" s="341" t="s">
        <v>240</v>
      </c>
      <c r="B18" s="341"/>
      <c r="C18" s="341"/>
      <c r="D18" s="341"/>
      <c r="E18" s="341"/>
      <c r="F18" s="341"/>
      <c r="G18" s="341"/>
      <c r="H18" s="341"/>
      <c r="I18" s="341"/>
      <c r="J18" s="375" t="str">
        <f>Datos!B16</f>
        <v>ING. CHANGHUA PEDRO LAM RODRIGUEZ</v>
      </c>
      <c r="K18" s="375"/>
      <c r="L18" s="375"/>
      <c r="M18" s="375"/>
      <c r="N18" s="14"/>
    </row>
    <row r="19" spans="1:14" ht="34.5" customHeight="1" x14ac:dyDescent="0.25">
      <c r="A19" s="341" t="s">
        <v>4</v>
      </c>
      <c r="B19" s="341"/>
      <c r="C19" s="341"/>
      <c r="D19" s="341"/>
      <c r="E19" s="341"/>
      <c r="F19" s="341"/>
      <c r="G19" s="341"/>
      <c r="H19" s="341"/>
      <c r="I19" s="341"/>
      <c r="J19" s="375" t="str">
        <f>Datos!B17</f>
        <v>tesoreria@conagopareguayas.gob.ec</v>
      </c>
      <c r="K19" s="375"/>
      <c r="L19" s="375"/>
      <c r="M19" s="375"/>
      <c r="N19" s="14"/>
    </row>
    <row r="20" spans="1:14" ht="34.5" customHeight="1" x14ac:dyDescent="0.25">
      <c r="A20" s="341" t="s">
        <v>5</v>
      </c>
      <c r="B20" s="341"/>
      <c r="C20" s="341"/>
      <c r="D20" s="341"/>
      <c r="E20" s="341"/>
      <c r="F20" s="341"/>
      <c r="G20" s="341"/>
      <c r="H20" s="341"/>
      <c r="I20" s="341"/>
      <c r="J20" s="375" t="str">
        <f>Datos!B18</f>
        <v>042308077 EXTENSIÓN (103)</v>
      </c>
      <c r="K20" s="375"/>
      <c r="L20" s="375"/>
      <c r="M20" s="375"/>
      <c r="N20" s="14"/>
    </row>
    <row r="21" spans="1:14" ht="12.75" customHeight="1" x14ac:dyDescent="0.25">
      <c r="A21" s="64"/>
      <c r="B21" s="64"/>
      <c r="C21" s="63"/>
      <c r="D21" s="63"/>
      <c r="E21" s="63"/>
      <c r="F21" s="63"/>
      <c r="G21" s="63"/>
      <c r="H21" s="14"/>
      <c r="I21" s="14"/>
      <c r="J21" s="14"/>
      <c r="K21" s="14"/>
      <c r="L21" s="14"/>
      <c r="M21" s="14"/>
      <c r="N21" s="14"/>
    </row>
    <row r="22" spans="1:14" s="14" customFormat="1" x14ac:dyDescent="0.25"/>
    <row r="23" spans="1:14" s="14" customFormat="1" x14ac:dyDescent="0.25"/>
    <row r="24" spans="1:14" s="14" customFormat="1" x14ac:dyDescent="0.25"/>
    <row r="25" spans="1:14" s="14" customFormat="1" x14ac:dyDescent="0.25"/>
    <row r="26" spans="1:14" s="14" customFormat="1" x14ac:dyDescent="0.25"/>
    <row r="27" spans="1:14" s="14" customFormat="1" x14ac:dyDescent="0.25"/>
    <row r="28" spans="1:14" s="14" customFormat="1" x14ac:dyDescent="0.25"/>
    <row r="29" spans="1:14" s="14" customFormat="1" x14ac:dyDescent="0.25"/>
    <row r="30" spans="1:14" s="14" customFormat="1" x14ac:dyDescent="0.25"/>
    <row r="31" spans="1:14" s="14" customFormat="1" x14ac:dyDescent="0.25"/>
    <row r="32" spans="1:14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</sheetData>
  <mergeCells count="19">
    <mergeCell ref="A19:I19"/>
    <mergeCell ref="A20:I20"/>
    <mergeCell ref="J15:M15"/>
    <mergeCell ref="J16:M16"/>
    <mergeCell ref="J17:M17"/>
    <mergeCell ref="J18:M18"/>
    <mergeCell ref="J19:M19"/>
    <mergeCell ref="J20:M20"/>
    <mergeCell ref="A17:I17"/>
    <mergeCell ref="A18:I18"/>
    <mergeCell ref="A2:M2"/>
    <mergeCell ref="A1:M1"/>
    <mergeCell ref="I3:M3"/>
    <mergeCell ref="A15:I15"/>
    <mergeCell ref="A16:I16"/>
    <mergeCell ref="A14:C14"/>
    <mergeCell ref="A3:H3"/>
    <mergeCell ref="K5:K13"/>
    <mergeCell ref="L5:L13"/>
  </mergeCells>
  <printOptions horizontalCentered="1" verticalCentered="1"/>
  <pageMargins left="0" right="0" top="0.74803149606299213" bottom="0.6692913385826772" header="0" footer="0"/>
  <pageSetup paperSize="9" scale="45" orientation="landscape" horizontalDpi="72" verticalDpi="72" r:id="rId1"/>
  <headerFooter alignWithMargins="0">
    <oddHeader>&amp;R&amp;G</oddHeader>
    <oddFooter>&amp;L&amp;P de &amp;N&amp;CCONAGOPARE GUAYAS&amp;RLiteral c.-Remuneracion mensual por puesto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59"/>
  <sheetViews>
    <sheetView tabSelected="1" topLeftCell="J1" zoomScale="84" zoomScaleNormal="84" zoomScaleSheetLayoutView="30" zoomScalePageLayoutView="60" workbookViewId="0">
      <selection activeCell="U4" sqref="U4"/>
    </sheetView>
  </sheetViews>
  <sheetFormatPr baseColWidth="10" defaultColWidth="11.42578125" defaultRowHeight="12.75" x14ac:dyDescent="0.2"/>
  <cols>
    <col min="1" max="1" width="6.5703125" style="8" customWidth="1"/>
    <col min="2" max="2" width="28" style="8" customWidth="1"/>
    <col min="3" max="3" width="38.140625" style="8" customWidth="1"/>
    <col min="4" max="4" width="35" style="8" customWidth="1"/>
    <col min="5" max="5" width="32.85546875" style="8" customWidth="1"/>
    <col min="6" max="6" width="37" style="8" customWidth="1"/>
    <col min="7" max="7" width="16.7109375" style="8" customWidth="1"/>
    <col min="8" max="8" width="11.7109375" style="8" customWidth="1"/>
    <col min="9" max="9" width="14.85546875" style="8" customWidth="1"/>
    <col min="10" max="10" width="20.140625" style="8" customWidth="1"/>
    <col min="11" max="11" width="22" style="8" customWidth="1"/>
    <col min="12" max="12" width="29" style="8" customWidth="1"/>
    <col min="13" max="13" width="24.140625" style="8" customWidth="1"/>
    <col min="14" max="14" width="16.28515625" style="8" customWidth="1"/>
    <col min="15" max="15" width="23.140625" style="8" customWidth="1"/>
    <col min="16" max="16" width="17.140625" style="8" customWidth="1"/>
    <col min="17" max="17" width="14" style="8" customWidth="1"/>
    <col min="18" max="18" width="12.5703125" style="8" customWidth="1"/>
    <col min="19" max="19" width="18.85546875" style="8" customWidth="1"/>
    <col min="20" max="28" width="11.42578125" style="9" customWidth="1"/>
    <col min="29" max="16384" width="11.42578125" style="8"/>
  </cols>
  <sheetData>
    <row r="1" spans="1:28" s="10" customFormat="1" ht="35.25" customHeight="1" x14ac:dyDescent="0.2">
      <c r="A1" s="392" t="s">
        <v>0</v>
      </c>
      <c r="B1" s="392"/>
      <c r="C1" s="392"/>
      <c r="D1" s="392"/>
      <c r="E1" s="392"/>
      <c r="F1" s="392"/>
      <c r="G1" s="392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59"/>
      <c r="U1" s="59"/>
      <c r="V1" s="59"/>
      <c r="W1" s="59"/>
      <c r="X1" s="11"/>
      <c r="Y1" s="11"/>
      <c r="Z1" s="11"/>
      <c r="AA1" s="11"/>
      <c r="AB1" s="11"/>
    </row>
    <row r="2" spans="1:28" s="10" customFormat="1" ht="33" customHeight="1" x14ac:dyDescent="0.2">
      <c r="A2" s="392" t="s">
        <v>278</v>
      </c>
      <c r="B2" s="394"/>
      <c r="C2" s="394"/>
      <c r="D2" s="394"/>
      <c r="E2" s="394"/>
      <c r="F2" s="394"/>
      <c r="G2" s="394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59"/>
      <c r="U2" s="59"/>
      <c r="V2" s="59"/>
      <c r="W2" s="59"/>
      <c r="X2" s="11"/>
      <c r="Y2" s="11"/>
      <c r="Z2" s="11"/>
      <c r="AA2" s="11"/>
      <c r="AB2" s="11"/>
    </row>
    <row r="3" spans="1:28" s="84" customFormat="1" ht="135.75" customHeight="1" x14ac:dyDescent="0.25">
      <c r="A3" s="111" t="s">
        <v>28</v>
      </c>
      <c r="B3" s="111" t="s">
        <v>277</v>
      </c>
      <c r="C3" s="111" t="s">
        <v>276</v>
      </c>
      <c r="D3" s="111" t="s">
        <v>332</v>
      </c>
      <c r="E3" s="111" t="s">
        <v>333</v>
      </c>
      <c r="F3" s="111" t="s">
        <v>275</v>
      </c>
      <c r="G3" s="111" t="s">
        <v>334</v>
      </c>
      <c r="H3" s="111" t="s">
        <v>274</v>
      </c>
      <c r="I3" s="111" t="s">
        <v>335</v>
      </c>
      <c r="J3" s="111" t="s">
        <v>336</v>
      </c>
      <c r="K3" s="111" t="s">
        <v>273</v>
      </c>
      <c r="L3" s="111" t="s">
        <v>272</v>
      </c>
      <c r="M3" s="111" t="s">
        <v>337</v>
      </c>
      <c r="N3" s="111" t="s">
        <v>338</v>
      </c>
      <c r="O3" s="111" t="s">
        <v>271</v>
      </c>
      <c r="P3" s="111" t="s">
        <v>270</v>
      </c>
      <c r="Q3" s="111" t="s">
        <v>269</v>
      </c>
      <c r="R3" s="111" t="s">
        <v>268</v>
      </c>
      <c r="S3" s="111" t="s">
        <v>267</v>
      </c>
      <c r="T3" s="39"/>
      <c r="U3" s="85"/>
      <c r="V3" s="85"/>
      <c r="W3" s="85"/>
      <c r="X3" s="39"/>
      <c r="Y3" s="39"/>
      <c r="Z3" s="39"/>
      <c r="AA3" s="39"/>
    </row>
    <row r="4" spans="1:28" s="84" customFormat="1" ht="102" customHeight="1" x14ac:dyDescent="0.25">
      <c r="A4" s="400">
        <v>1</v>
      </c>
      <c r="B4" s="381" t="s">
        <v>266</v>
      </c>
      <c r="C4" s="381" t="s">
        <v>265</v>
      </c>
      <c r="D4" s="400" t="s">
        <v>417</v>
      </c>
      <c r="E4" s="400" t="s">
        <v>264</v>
      </c>
      <c r="F4" s="400" t="s">
        <v>263</v>
      </c>
      <c r="G4" s="400" t="s">
        <v>415</v>
      </c>
      <c r="H4" s="382" t="s">
        <v>262</v>
      </c>
      <c r="I4" s="381" t="s">
        <v>261</v>
      </c>
      <c r="J4" s="382" t="s">
        <v>260</v>
      </c>
      <c r="K4" s="381" t="str">
        <f>Datos!B25</f>
        <v>CONAGOPARE GUAYAS</v>
      </c>
      <c r="L4" s="383" t="str">
        <f>Datos!B24</f>
        <v xml:space="preserve">BOYACA 1003 Y VICTOR MANUEL RENDON </v>
      </c>
      <c r="M4" s="384" t="s">
        <v>259</v>
      </c>
      <c r="N4" s="377" t="s">
        <v>330</v>
      </c>
      <c r="O4" s="250" t="s">
        <v>526</v>
      </c>
      <c r="P4" s="207" t="s">
        <v>535</v>
      </c>
      <c r="Q4" s="379">
        <v>0</v>
      </c>
      <c r="R4" s="380">
        <v>0</v>
      </c>
      <c r="S4" s="376" t="s">
        <v>329</v>
      </c>
      <c r="T4" s="39"/>
      <c r="U4" s="85"/>
      <c r="V4" s="85"/>
      <c r="W4" s="85"/>
      <c r="X4" s="39"/>
      <c r="Y4" s="39"/>
      <c r="Z4" s="39"/>
      <c r="AA4" s="39"/>
    </row>
    <row r="5" spans="1:28" s="84" customFormat="1" ht="101.25" customHeight="1" x14ac:dyDescent="0.25">
      <c r="A5" s="400"/>
      <c r="B5" s="381"/>
      <c r="C5" s="381"/>
      <c r="D5" s="400"/>
      <c r="E5" s="400"/>
      <c r="F5" s="400"/>
      <c r="G5" s="400"/>
      <c r="H5" s="382"/>
      <c r="I5" s="381"/>
      <c r="J5" s="382"/>
      <c r="K5" s="381"/>
      <c r="L5" s="383"/>
      <c r="M5" s="385"/>
      <c r="N5" s="378"/>
      <c r="O5" s="208" t="s">
        <v>526</v>
      </c>
      <c r="P5" s="208" t="s">
        <v>535</v>
      </c>
      <c r="Q5" s="379"/>
      <c r="R5" s="380"/>
      <c r="S5" s="376"/>
      <c r="T5" s="39"/>
      <c r="U5" s="85"/>
      <c r="V5" s="85"/>
      <c r="W5" s="85"/>
      <c r="X5" s="39"/>
      <c r="Y5" s="39"/>
      <c r="Z5" s="39"/>
      <c r="AA5" s="39"/>
    </row>
    <row r="6" spans="1:28" ht="37.5" customHeight="1" x14ac:dyDescent="0.2">
      <c r="A6" s="395" t="s">
        <v>258</v>
      </c>
      <c r="B6" s="395"/>
      <c r="C6" s="395"/>
      <c r="D6" s="395"/>
      <c r="E6" s="395"/>
      <c r="F6" s="395"/>
      <c r="G6" s="396" t="str">
        <f>Datos!B33</f>
        <v>NO APLICA, debido a que CONAGOPARE GUAYAS no utiliza el Portal de Tramites Ciudadanos (PTC)</v>
      </c>
      <c r="H6" s="397"/>
      <c r="I6" s="397"/>
      <c r="J6" s="397"/>
      <c r="K6" s="397"/>
      <c r="L6" s="397"/>
      <c r="M6" s="398"/>
      <c r="N6" s="397"/>
      <c r="O6" s="397"/>
      <c r="P6" s="397"/>
      <c r="Q6" s="397"/>
      <c r="R6" s="397"/>
      <c r="S6" s="399"/>
      <c r="T6" s="54"/>
      <c r="U6" s="54"/>
      <c r="V6" s="54"/>
      <c r="W6" s="54"/>
    </row>
    <row r="7" spans="1:28" ht="33" customHeight="1" x14ac:dyDescent="0.2">
      <c r="A7" s="389" t="s">
        <v>1</v>
      </c>
      <c r="B7" s="390"/>
      <c r="C7" s="390"/>
      <c r="D7" s="390"/>
      <c r="E7" s="390"/>
      <c r="F7" s="391"/>
      <c r="G7" s="320">
        <f>Datos!B2</f>
        <v>44985</v>
      </c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61"/>
      <c r="U7" s="54"/>
      <c r="V7" s="54"/>
      <c r="W7" s="54"/>
      <c r="AB7" s="8"/>
    </row>
    <row r="8" spans="1:28" ht="33" customHeight="1" x14ac:dyDescent="0.2">
      <c r="A8" s="389" t="s">
        <v>2</v>
      </c>
      <c r="B8" s="390"/>
      <c r="C8" s="390"/>
      <c r="D8" s="390"/>
      <c r="E8" s="390"/>
      <c r="F8" s="391"/>
      <c r="G8" s="386" t="str">
        <f>Datos!B3</f>
        <v>MENSUAL</v>
      </c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8"/>
      <c r="T8" s="61"/>
      <c r="U8" s="54"/>
      <c r="V8" s="54"/>
      <c r="W8" s="54"/>
      <c r="AB8" s="8"/>
    </row>
    <row r="9" spans="1:28" ht="33" customHeight="1" x14ac:dyDescent="0.2">
      <c r="A9" s="389" t="s">
        <v>257</v>
      </c>
      <c r="B9" s="390"/>
      <c r="C9" s="390"/>
      <c r="D9" s="390"/>
      <c r="E9" s="390"/>
      <c r="F9" s="391"/>
      <c r="G9" s="401" t="str">
        <f>Datos!B4</f>
        <v xml:space="preserve">DIRECCION ADMINISTRATIVA FINANCIERA </v>
      </c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3"/>
      <c r="T9" s="61"/>
      <c r="U9" s="54"/>
      <c r="V9" s="54"/>
      <c r="W9" s="54"/>
      <c r="AB9" s="8"/>
    </row>
    <row r="10" spans="1:28" ht="33" customHeight="1" x14ac:dyDescent="0.2">
      <c r="A10" s="389" t="s">
        <v>256</v>
      </c>
      <c r="B10" s="390"/>
      <c r="C10" s="390"/>
      <c r="D10" s="390"/>
      <c r="E10" s="390"/>
      <c r="F10" s="391"/>
      <c r="G10" s="401" t="str">
        <f>Datos!B5</f>
        <v>ING. CHANGHUA PEDRO LAM RODRIGUEZ</v>
      </c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3"/>
      <c r="T10" s="61"/>
      <c r="U10" s="54"/>
      <c r="V10" s="54"/>
      <c r="W10" s="54"/>
      <c r="AB10" s="8"/>
    </row>
    <row r="11" spans="1:28" ht="33" customHeight="1" x14ac:dyDescent="0.2">
      <c r="A11" s="389" t="s">
        <v>4</v>
      </c>
      <c r="B11" s="390"/>
      <c r="C11" s="390"/>
      <c r="D11" s="390"/>
      <c r="E11" s="390"/>
      <c r="F11" s="391"/>
      <c r="G11" s="401" t="str">
        <f>Datos!B6</f>
        <v>tesoreria@conagopareguayas.gob.ec</v>
      </c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3"/>
      <c r="T11" s="61"/>
      <c r="U11" s="54"/>
      <c r="V11" s="54"/>
      <c r="W11" s="54"/>
      <c r="AB11" s="8"/>
    </row>
    <row r="12" spans="1:28" ht="33" customHeight="1" x14ac:dyDescent="0.2">
      <c r="A12" s="389" t="s">
        <v>5</v>
      </c>
      <c r="B12" s="390"/>
      <c r="C12" s="390"/>
      <c r="D12" s="390"/>
      <c r="E12" s="390"/>
      <c r="F12" s="391"/>
      <c r="G12" s="401" t="str">
        <f>Datos!B7</f>
        <v>042308077 EXTENSIÓN (103)</v>
      </c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3"/>
      <c r="T12" s="61"/>
      <c r="U12" s="54"/>
      <c r="V12" s="54"/>
      <c r="W12" s="54"/>
      <c r="AB12" s="8"/>
    </row>
    <row r="13" spans="1:28" s="9" customFormat="1" x14ac:dyDescent="0.2"/>
    <row r="14" spans="1:28" s="9" customFormat="1" x14ac:dyDescent="0.2"/>
    <row r="15" spans="1:28" s="9" customFormat="1" x14ac:dyDescent="0.2"/>
    <row r="16" spans="1:28" s="9" customFormat="1" x14ac:dyDescent="0.2"/>
    <row r="17" s="9" customFormat="1" x14ac:dyDescent="0.2"/>
    <row r="18" s="9" customFormat="1" x14ac:dyDescent="0.2"/>
    <row r="19" s="9" customFormat="1" x14ac:dyDescent="0.2"/>
    <row r="20" s="9" customFormat="1" x14ac:dyDescent="0.2"/>
    <row r="21" s="9" customFormat="1" x14ac:dyDescent="0.2"/>
    <row r="22" s="9" customFormat="1" x14ac:dyDescent="0.2"/>
    <row r="23" s="9" customFormat="1" x14ac:dyDescent="0.2"/>
    <row r="24" s="9" customFormat="1" x14ac:dyDescent="0.2"/>
    <row r="25" s="9" customFormat="1" x14ac:dyDescent="0.2"/>
    <row r="26" s="9" customFormat="1" x14ac:dyDescent="0.2"/>
    <row r="27" s="9" customFormat="1" x14ac:dyDescent="0.2"/>
    <row r="28" s="9" customFormat="1" x14ac:dyDescent="0.2"/>
    <row r="29" s="9" customFormat="1" x14ac:dyDescent="0.2"/>
    <row r="30" s="9" customFormat="1" x14ac:dyDescent="0.2"/>
    <row r="31" s="9" customFormat="1" x14ac:dyDescent="0.2"/>
    <row r="32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</sheetData>
  <mergeCells count="33">
    <mergeCell ref="G12:S12"/>
    <mergeCell ref="A9:F9"/>
    <mergeCell ref="A10:F10"/>
    <mergeCell ref="A11:F11"/>
    <mergeCell ref="A12:F12"/>
    <mergeCell ref="G9:S9"/>
    <mergeCell ref="G11:S11"/>
    <mergeCell ref="G10:S10"/>
    <mergeCell ref="G8:S8"/>
    <mergeCell ref="A7:F7"/>
    <mergeCell ref="A8:F8"/>
    <mergeCell ref="A1:S1"/>
    <mergeCell ref="A2:S2"/>
    <mergeCell ref="A6:F6"/>
    <mergeCell ref="G6:S6"/>
    <mergeCell ref="G7:S7"/>
    <mergeCell ref="A4:A5"/>
    <mergeCell ref="B4:B5"/>
    <mergeCell ref="C4:C5"/>
    <mergeCell ref="D4:D5"/>
    <mergeCell ref="E4:E5"/>
    <mergeCell ref="F4:F5"/>
    <mergeCell ref="G4:G5"/>
    <mergeCell ref="H4:H5"/>
    <mergeCell ref="S4:S5"/>
    <mergeCell ref="N4:N5"/>
    <mergeCell ref="Q4:Q5"/>
    <mergeCell ref="R4:R5"/>
    <mergeCell ref="I4:I5"/>
    <mergeCell ref="J4:J5"/>
    <mergeCell ref="K4:K5"/>
    <mergeCell ref="L4:L5"/>
    <mergeCell ref="M4:M5"/>
  </mergeCells>
  <hyperlinks>
    <hyperlink ref="O4" r:id="rId1"/>
    <hyperlink ref="O5" r:id="rId2"/>
  </hyperlinks>
  <printOptions horizontalCentered="1" verticalCentered="1"/>
  <pageMargins left="0" right="0" top="0" bottom="0" header="0" footer="0"/>
  <pageSetup paperSize="9" scale="35" orientation="landscape" horizontalDpi="72" verticalDpi="72" r:id="rId3"/>
  <headerFooter alignWithMargins="0">
    <oddHeader>&amp;R&amp;G</oddHeader>
    <oddFooter>&amp;L&amp;P de &amp;N&amp;CCONAGOPARE GUAYAS&amp;RLiteral d.-Servicios que ofrece y las formas de acceder a ellos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22</vt:i4>
      </vt:variant>
    </vt:vector>
  </HeadingPairs>
  <TitlesOfParts>
    <vt:vector size="43" baseType="lpstr">
      <vt:lpstr>Datos</vt:lpstr>
      <vt:lpstr>A1</vt:lpstr>
      <vt:lpstr>A2</vt:lpstr>
      <vt:lpstr>A3</vt:lpstr>
      <vt:lpstr>A4</vt:lpstr>
      <vt:lpstr>B1</vt:lpstr>
      <vt:lpstr>B2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S+</vt:lpstr>
      <vt:lpstr>'A1'!Área_de_impresión</vt:lpstr>
      <vt:lpstr>'A2'!Área_de_impresión</vt:lpstr>
      <vt:lpstr>'A3'!Área_de_impresión</vt:lpstr>
      <vt:lpstr>'A4'!Área_de_impresión</vt:lpstr>
      <vt:lpstr>'B1'!Área_de_impresión</vt:lpstr>
      <vt:lpstr>'B2'!Área_de_impresión</vt:lpstr>
      <vt:lpstr>'C'!Área_de_impresión</vt:lpstr>
      <vt:lpstr>D!Área_de_impresión</vt:lpstr>
      <vt:lpstr>E!Área_de_impresión</vt:lpstr>
      <vt:lpstr>'F'!Área_de_impresión</vt:lpstr>
      <vt:lpstr>G!Área_de_impresión</vt:lpstr>
      <vt:lpstr>H!Área_de_impresión</vt:lpstr>
      <vt:lpstr>I!Área_de_impresión</vt:lpstr>
      <vt:lpstr>J!Área_de_impresión</vt:lpstr>
      <vt:lpstr>K!Área_de_impresión</vt:lpstr>
      <vt:lpstr>L!Área_de_impresión</vt:lpstr>
      <vt:lpstr>M!Área_de_impresión</vt:lpstr>
      <vt:lpstr>N!Área_de_impresión</vt:lpstr>
      <vt:lpstr>O!Área_de_impresión</vt:lpstr>
      <vt:lpstr>'S+'!Área_de_impresión</vt:lpstr>
      <vt:lpstr>Estatuto</vt:lpstr>
      <vt:lpstr>D!Títulos_a_imprimir</vt:lpstr>
    </vt:vector>
  </TitlesOfParts>
  <Company>SNTG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ERICK</cp:lastModifiedBy>
  <cp:lastPrinted>2023-03-30T22:21:44Z</cp:lastPrinted>
  <dcterms:created xsi:type="dcterms:W3CDTF">2014-02-28T21:25:42Z</dcterms:created>
  <dcterms:modified xsi:type="dcterms:W3CDTF">2023-03-30T22:22:05Z</dcterms:modified>
</cp:coreProperties>
</file>